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Berislav\Desktop\"/>
    </mc:Choice>
  </mc:AlternateContent>
  <xr:revisionPtr revIDLastSave="0" documentId="13_ncr:1_{58D45D14-FBB9-46FD-9C48-5BE80AAE56E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27" i="4" l="1"/>
  <c r="E410" i="4"/>
  <c r="E292" i="4"/>
  <c r="E370" i="4"/>
  <c r="D103" i="8"/>
  <c r="D34" i="8"/>
  <c r="D28" i="8" l="1"/>
  <c r="D27" i="8"/>
  <c r="D16" i="8"/>
  <c r="D10" i="8"/>
  <c r="D9" i="8"/>
  <c r="D29" i="8"/>
  <c r="D11" i="8"/>
  <c r="D35" i="8"/>
  <c r="D17" i="8"/>
  <c r="E718" i="4" l="1"/>
  <c r="E656" i="4"/>
  <c r="E654" i="4"/>
  <c r="E651" i="4"/>
  <c r="E650" i="4"/>
  <c r="E649" i="4"/>
  <c r="E294" i="4"/>
  <c r="E213" i="4"/>
  <c r="E211" i="4"/>
  <c r="E193" i="4"/>
  <c r="E191" i="4"/>
  <c r="E190" i="4"/>
  <c r="E187" i="4"/>
  <c r="E186" i="4"/>
  <c r="E185" i="4"/>
  <c r="E184" i="4"/>
  <c r="E183" i="4"/>
  <c r="E182" i="4"/>
  <c r="E181" i="4"/>
  <c r="E180" i="4"/>
  <c r="E179" i="4"/>
  <c r="E178" i="4"/>
  <c r="E174" i="4"/>
  <c r="E173" i="4"/>
  <c r="E172" i="4"/>
  <c r="E171" i="4"/>
  <c r="E170" i="4"/>
  <c r="E167" i="4"/>
  <c r="E166" i="4"/>
  <c r="E165" i="4"/>
  <c r="E161" i="4"/>
  <c r="E158" i="4"/>
  <c r="E154" i="4"/>
  <c r="E150" i="4"/>
  <c r="E168" i="4"/>
  <c r="E117" i="4"/>
  <c r="E69" i="4"/>
  <c r="E195" i="4"/>
  <c r="E726" i="4"/>
  <c r="E677" i="4"/>
  <c r="E160" i="4" l="1"/>
  <c r="E70" i="4"/>
  <c r="E61" i="4"/>
  <c r="L1447" i="9" l="1"/>
  <c r="J1447" i="9"/>
  <c r="F317" i="9"/>
  <c r="F316" i="9" s="1"/>
  <c r="F315" i="9"/>
  <c r="F314" i="9" s="1"/>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E303" i="9" s="1"/>
  <c r="B303" i="9" s="1"/>
  <c r="F303" i="9"/>
  <c r="H302" i="9"/>
  <c r="G302" i="9"/>
  <c r="F302" i="9"/>
  <c r="H301" i="9"/>
  <c r="E301" i="9" s="1"/>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G292" i="9"/>
  <c r="F292" i="9"/>
  <c r="H291" i="9"/>
  <c r="E291" i="9" s="1"/>
  <c r="B291" i="9" s="1"/>
  <c r="G291" i="9"/>
  <c r="F291" i="9"/>
  <c r="F290" i="9"/>
  <c r="F289" i="9"/>
  <c r="H288" i="9"/>
  <c r="G288" i="9"/>
  <c r="E288" i="9" s="1"/>
  <c r="B288" i="9" s="1"/>
  <c r="F288" i="9"/>
  <c r="H287" i="9"/>
  <c r="G287" i="9"/>
  <c r="E287" i="9" s="1"/>
  <c r="B287" i="9" s="1"/>
  <c r="F287" i="9"/>
  <c r="H286" i="9"/>
  <c r="G286" i="9"/>
  <c r="F286" i="9"/>
  <c r="H285" i="9"/>
  <c r="G285" i="9"/>
  <c r="F285" i="9"/>
  <c r="F284" i="9"/>
  <c r="H283" i="9"/>
  <c r="G283" i="9"/>
  <c r="E283" i="9" s="1"/>
  <c r="B283" i="9" s="1"/>
  <c r="F283" i="9"/>
  <c r="H282" i="9"/>
  <c r="G282" i="9"/>
  <c r="E282" i="9" s="1"/>
  <c r="F282" i="9"/>
  <c r="B282" i="9"/>
  <c r="H281" i="9"/>
  <c r="G281" i="9"/>
  <c r="E281" i="9" s="1"/>
  <c r="B281" i="9" s="1"/>
  <c r="F281" i="9"/>
  <c r="F280" i="9"/>
  <c r="F279" i="9"/>
  <c r="F278" i="9"/>
  <c r="F276" i="9"/>
  <c r="L275" i="9"/>
  <c r="F275" i="9" s="1"/>
  <c r="H275" i="9"/>
  <c r="F274" i="9"/>
  <c r="I273" i="9"/>
  <c r="H273" i="9"/>
  <c r="F273" i="9"/>
  <c r="E272" i="9"/>
  <c r="M271" i="9"/>
  <c r="L271" i="9"/>
  <c r="F271" i="9"/>
  <c r="B271" i="9" s="1"/>
  <c r="E271" i="9"/>
  <c r="M270" i="9"/>
  <c r="L270" i="9"/>
  <c r="E270" i="9"/>
  <c r="M269" i="9"/>
  <c r="F269" i="9" s="1"/>
  <c r="L269" i="9"/>
  <c r="E269" i="9"/>
  <c r="B269" i="9" s="1"/>
  <c r="M268" i="9"/>
  <c r="L268" i="9"/>
  <c r="E268" i="9"/>
  <c r="M267" i="9"/>
  <c r="L267" i="9"/>
  <c r="F267" i="9" s="1"/>
  <c r="B267" i="9" s="1"/>
  <c r="E267" i="9"/>
  <c r="M266" i="9"/>
  <c r="L266" i="9"/>
  <c r="F266" i="9" s="1"/>
  <c r="E266" i="9"/>
  <c r="B266" i="9" s="1"/>
  <c r="M265" i="9"/>
  <c r="F265" i="9" s="1"/>
  <c r="B265" i="9" s="1"/>
  <c r="L265" i="9"/>
  <c r="E265" i="9"/>
  <c r="M264" i="9"/>
  <c r="L264" i="9"/>
  <c r="E264" i="9"/>
  <c r="M263" i="9"/>
  <c r="F263" i="9" s="1"/>
  <c r="B263" i="9" s="1"/>
  <c r="L263" i="9"/>
  <c r="E263" i="9"/>
  <c r="M262" i="9"/>
  <c r="L262" i="9"/>
  <c r="F262" i="9" s="1"/>
  <c r="E262" i="9"/>
  <c r="M261" i="9"/>
  <c r="F261" i="9" s="1"/>
  <c r="L261" i="9"/>
  <c r="E261" i="9"/>
  <c r="B261" i="9" s="1"/>
  <c r="M260" i="9"/>
  <c r="L260" i="9"/>
  <c r="E260" i="9"/>
  <c r="M259" i="9"/>
  <c r="L259" i="9"/>
  <c r="E259" i="9"/>
  <c r="M258" i="9"/>
  <c r="L258" i="9"/>
  <c r="F258" i="9" s="1"/>
  <c r="E258" i="9"/>
  <c r="M257" i="9"/>
  <c r="F257" i="9" s="1"/>
  <c r="B257" i="9" s="1"/>
  <c r="L257" i="9"/>
  <c r="E257" i="9"/>
  <c r="M256" i="9"/>
  <c r="L256" i="9"/>
  <c r="F256" i="9" s="1"/>
  <c r="E256" i="9"/>
  <c r="M255" i="9"/>
  <c r="F255" i="9" s="1"/>
  <c r="B255" i="9" s="1"/>
  <c r="L255" i="9"/>
  <c r="E255" i="9"/>
  <c r="M254" i="9"/>
  <c r="L254" i="9"/>
  <c r="E254" i="9"/>
  <c r="M253" i="9"/>
  <c r="F253" i="9" s="1"/>
  <c r="L253" i="9"/>
  <c r="E253" i="9"/>
  <c r="M252" i="9"/>
  <c r="L252" i="9"/>
  <c r="F252" i="9" s="1"/>
  <c r="E252" i="9"/>
  <c r="M251" i="9"/>
  <c r="L251" i="9"/>
  <c r="F251" i="9" s="1"/>
  <c r="B251" i="9" s="1"/>
  <c r="E251" i="9"/>
  <c r="M250" i="9"/>
  <c r="L250" i="9"/>
  <c r="E250" i="9"/>
  <c r="M249" i="9"/>
  <c r="F249" i="9" s="1"/>
  <c r="L249" i="9"/>
  <c r="E249" i="9"/>
  <c r="B249" i="9"/>
  <c r="M248" i="9"/>
  <c r="L248" i="9"/>
  <c r="E248" i="9"/>
  <c r="M247" i="9"/>
  <c r="F247" i="9" s="1"/>
  <c r="B247" i="9" s="1"/>
  <c r="L247" i="9"/>
  <c r="E247" i="9"/>
  <c r="M246" i="9"/>
  <c r="L246" i="9"/>
  <c r="F246" i="9" s="1"/>
  <c r="E246" i="9"/>
  <c r="M245" i="9"/>
  <c r="F245" i="9" s="1"/>
  <c r="L245" i="9"/>
  <c r="E245" i="9"/>
  <c r="M244" i="9"/>
  <c r="L244" i="9"/>
  <c r="E244" i="9"/>
  <c r="M243" i="9"/>
  <c r="L243" i="9"/>
  <c r="E243" i="9"/>
  <c r="M242" i="9"/>
  <c r="L242" i="9"/>
  <c r="F242" i="9" s="1"/>
  <c r="E242" i="9"/>
  <c r="M241" i="9"/>
  <c r="F241" i="9" s="1"/>
  <c r="L241" i="9"/>
  <c r="E241" i="9"/>
  <c r="B241" i="9"/>
  <c r="M240" i="9"/>
  <c r="L240" i="9"/>
  <c r="E240" i="9"/>
  <c r="M239" i="9"/>
  <c r="L239" i="9"/>
  <c r="F239" i="9"/>
  <c r="B239" i="9" s="1"/>
  <c r="E239" i="9"/>
  <c r="M238" i="9"/>
  <c r="L238" i="9"/>
  <c r="E238" i="9"/>
  <c r="M237" i="9"/>
  <c r="F237" i="9" s="1"/>
  <c r="L237" i="9"/>
  <c r="E237" i="9"/>
  <c r="M236" i="9"/>
  <c r="L236" i="9"/>
  <c r="F236" i="9" s="1"/>
  <c r="E236" i="9"/>
  <c r="M235" i="9"/>
  <c r="L235" i="9"/>
  <c r="E235" i="9"/>
  <c r="M234" i="9"/>
  <c r="L234" i="9"/>
  <c r="E234" i="9"/>
  <c r="M233" i="9"/>
  <c r="F233" i="9" s="1"/>
  <c r="B233" i="9" s="1"/>
  <c r="L233" i="9"/>
  <c r="E233" i="9"/>
  <c r="M232" i="9"/>
  <c r="L232" i="9"/>
  <c r="E232" i="9"/>
  <c r="M231" i="9"/>
  <c r="F231" i="9" s="1"/>
  <c r="B231" i="9" s="1"/>
  <c r="L231" i="9"/>
  <c r="E231" i="9"/>
  <c r="M230" i="9"/>
  <c r="L230" i="9"/>
  <c r="E230" i="9"/>
  <c r="M229" i="9"/>
  <c r="F229" i="9" s="1"/>
  <c r="L229" i="9"/>
  <c r="E229" i="9"/>
  <c r="M228" i="9"/>
  <c r="L228" i="9"/>
  <c r="E228" i="9"/>
  <c r="M227" i="9"/>
  <c r="L227" i="9"/>
  <c r="E227" i="9"/>
  <c r="M226" i="9"/>
  <c r="L226" i="9"/>
  <c r="E226" i="9"/>
  <c r="M225" i="9"/>
  <c r="F225" i="9" s="1"/>
  <c r="B225" i="9" s="1"/>
  <c r="L225" i="9"/>
  <c r="E225" i="9"/>
  <c r="M224" i="9"/>
  <c r="L224" i="9"/>
  <c r="F224" i="9" s="1"/>
  <c r="E224" i="9"/>
  <c r="M223" i="9"/>
  <c r="F223" i="9" s="1"/>
  <c r="B223" i="9" s="1"/>
  <c r="L223" i="9"/>
  <c r="E223" i="9"/>
  <c r="M222" i="9"/>
  <c r="L222" i="9"/>
  <c r="E222" i="9"/>
  <c r="M221" i="9"/>
  <c r="F221" i="9" s="1"/>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G158" i="9"/>
  <c r="F158" i="9"/>
  <c r="H157" i="9"/>
  <c r="G157" i="9"/>
  <c r="F157" i="9"/>
  <c r="E157" i="9"/>
  <c r="B157" i="9" s="1"/>
  <c r="H156" i="9"/>
  <c r="G156" i="9"/>
  <c r="F156" i="9"/>
  <c r="H155" i="9"/>
  <c r="G155" i="9"/>
  <c r="E155" i="9" s="1"/>
  <c r="B155" i="9" s="1"/>
  <c r="F155" i="9"/>
  <c r="H154" i="9"/>
  <c r="G154" i="9"/>
  <c r="F154" i="9"/>
  <c r="H153" i="9"/>
  <c r="E153" i="9" s="1"/>
  <c r="B153" i="9" s="1"/>
  <c r="G153" i="9"/>
  <c r="F153" i="9"/>
  <c r="H152" i="9"/>
  <c r="E152" i="9" s="1"/>
  <c r="B152" i="9" s="1"/>
  <c r="G152" i="9"/>
  <c r="F152" i="9"/>
  <c r="H151" i="9"/>
  <c r="E151" i="9" s="1"/>
  <c r="B151" i="9" s="1"/>
  <c r="G151" i="9"/>
  <c r="F151" i="9"/>
  <c r="H150" i="9"/>
  <c r="G150" i="9"/>
  <c r="E150" i="9" s="1"/>
  <c r="B150" i="9" s="1"/>
  <c r="F150" i="9"/>
  <c r="H149" i="9"/>
  <c r="G149" i="9"/>
  <c r="F149" i="9"/>
  <c r="E149" i="9"/>
  <c r="B149" i="9" s="1"/>
  <c r="H148" i="9"/>
  <c r="E148" i="9" s="1"/>
  <c r="G148" i="9"/>
  <c r="F148" i="9"/>
  <c r="B148" i="9"/>
  <c r="H147" i="9"/>
  <c r="G147" i="9"/>
  <c r="F147" i="9"/>
  <c r="H146" i="9"/>
  <c r="G146" i="9"/>
  <c r="F146" i="9"/>
  <c r="H145" i="9"/>
  <c r="E145" i="9" s="1"/>
  <c r="B145" i="9" s="1"/>
  <c r="G145" i="9"/>
  <c r="F145" i="9"/>
  <c r="H144" i="9"/>
  <c r="E144" i="9" s="1"/>
  <c r="G144" i="9"/>
  <c r="F144" i="9"/>
  <c r="F143" i="9"/>
  <c r="H142" i="9"/>
  <c r="G142" i="9"/>
  <c r="F142" i="9"/>
  <c r="H141" i="9"/>
  <c r="E141" i="9" s="1"/>
  <c r="B141" i="9" s="1"/>
  <c r="G141" i="9"/>
  <c r="F141" i="9"/>
  <c r="H140" i="9"/>
  <c r="E140" i="9" s="1"/>
  <c r="B140" i="9" s="1"/>
  <c r="G140" i="9"/>
  <c r="F140" i="9"/>
  <c r="H139" i="9"/>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G134" i="9"/>
  <c r="F134" i="9"/>
  <c r="H133" i="9"/>
  <c r="G133" i="9"/>
  <c r="F133" i="9"/>
  <c r="H132" i="9"/>
  <c r="G132" i="9"/>
  <c r="F132" i="9"/>
  <c r="H131" i="9"/>
  <c r="G131" i="9"/>
  <c r="E131" i="9" s="1"/>
  <c r="B131" i="9" s="1"/>
  <c r="F131" i="9"/>
  <c r="H130" i="9"/>
  <c r="E130" i="9" s="1"/>
  <c r="G130" i="9"/>
  <c r="F130" i="9"/>
  <c r="B130" i="9" s="1"/>
  <c r="H129" i="9"/>
  <c r="G129" i="9"/>
  <c r="F129" i="9"/>
  <c r="E129" i="9"/>
  <c r="B129" i="9" s="1"/>
  <c r="H128" i="9"/>
  <c r="E128" i="9" s="1"/>
  <c r="G128" i="9"/>
  <c r="F128" i="9"/>
  <c r="H127" i="9"/>
  <c r="G127" i="9"/>
  <c r="F127" i="9"/>
  <c r="E127" i="9"/>
  <c r="B127" i="9" s="1"/>
  <c r="H126" i="9"/>
  <c r="G126" i="9"/>
  <c r="F126" i="9"/>
  <c r="H125" i="9"/>
  <c r="G125" i="9"/>
  <c r="E125" i="9" s="1"/>
  <c r="B125" i="9" s="1"/>
  <c r="F125" i="9"/>
  <c r="H124" i="9"/>
  <c r="G124" i="9"/>
  <c r="E124" i="9" s="1"/>
  <c r="B124" i="9" s="1"/>
  <c r="F124" i="9"/>
  <c r="H123" i="9"/>
  <c r="G123" i="9"/>
  <c r="E123" i="9" s="1"/>
  <c r="B123" i="9" s="1"/>
  <c r="F123" i="9"/>
  <c r="H122" i="9"/>
  <c r="E122" i="9" s="1"/>
  <c r="G122" i="9"/>
  <c r="F122" i="9"/>
  <c r="B122" i="9"/>
  <c r="H121" i="9"/>
  <c r="G121" i="9"/>
  <c r="F121" i="9"/>
  <c r="E121" i="9"/>
  <c r="B121" i="9" s="1"/>
  <c r="H120" i="9"/>
  <c r="E120" i="9" s="1"/>
  <c r="G120" i="9"/>
  <c r="F120" i="9"/>
  <c r="H119" i="9"/>
  <c r="E119" i="9" s="1"/>
  <c r="B119" i="9" s="1"/>
  <c r="G119" i="9"/>
  <c r="F119" i="9"/>
  <c r="H118" i="9"/>
  <c r="G118" i="9"/>
  <c r="F118" i="9"/>
  <c r="H117" i="9"/>
  <c r="E117" i="9" s="1"/>
  <c r="B117" i="9" s="1"/>
  <c r="G117" i="9"/>
  <c r="F117" i="9"/>
  <c r="H116" i="9"/>
  <c r="G116" i="9"/>
  <c r="E116" i="9" s="1"/>
  <c r="B116" i="9" s="1"/>
  <c r="F116" i="9"/>
  <c r="H115" i="9"/>
  <c r="G115" i="9"/>
  <c r="E115" i="9" s="1"/>
  <c r="B115" i="9" s="1"/>
  <c r="F115" i="9"/>
  <c r="H114" i="9"/>
  <c r="E114" i="9" s="1"/>
  <c r="B114" i="9" s="1"/>
  <c r="G114" i="9"/>
  <c r="F114" i="9"/>
  <c r="H113" i="9"/>
  <c r="G113" i="9"/>
  <c r="F113" i="9"/>
  <c r="E113" i="9"/>
  <c r="B113" i="9" s="1"/>
  <c r="H112" i="9"/>
  <c r="G112" i="9"/>
  <c r="F112" i="9"/>
  <c r="H111" i="9"/>
  <c r="G111" i="9"/>
  <c r="F111" i="9"/>
  <c r="E111" i="9"/>
  <c r="B111" i="9" s="1"/>
  <c r="H110" i="9"/>
  <c r="G110" i="9"/>
  <c r="F110" i="9"/>
  <c r="H109" i="9"/>
  <c r="E109" i="9" s="1"/>
  <c r="B109" i="9" s="1"/>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E104" i="9" s="1"/>
  <c r="G104" i="9"/>
  <c r="F104" i="9"/>
  <c r="H103" i="9"/>
  <c r="G103" i="9"/>
  <c r="F103" i="9"/>
  <c r="E103" i="9"/>
  <c r="B103" i="9" s="1"/>
  <c r="H102" i="9"/>
  <c r="G102" i="9"/>
  <c r="F102" i="9"/>
  <c r="H101" i="9"/>
  <c r="G101" i="9"/>
  <c r="F101" i="9"/>
  <c r="H100" i="9"/>
  <c r="G100" i="9"/>
  <c r="E100" i="9" s="1"/>
  <c r="B100" i="9" s="1"/>
  <c r="F100" i="9"/>
  <c r="H99" i="9"/>
  <c r="G99" i="9"/>
  <c r="E99" i="9" s="1"/>
  <c r="B99" i="9" s="1"/>
  <c r="F99" i="9"/>
  <c r="H98" i="9"/>
  <c r="E98" i="9" s="1"/>
  <c r="B98" i="9" s="1"/>
  <c r="G98" i="9"/>
  <c r="F98" i="9"/>
  <c r="H97" i="9"/>
  <c r="G97" i="9"/>
  <c r="F97" i="9"/>
  <c r="E97" i="9"/>
  <c r="B97" i="9" s="1"/>
  <c r="H96" i="9"/>
  <c r="E96" i="9" s="1"/>
  <c r="G96" i="9"/>
  <c r="F96" i="9"/>
  <c r="H95" i="9"/>
  <c r="E95" i="9" s="1"/>
  <c r="B95" i="9" s="1"/>
  <c r="G95" i="9"/>
  <c r="F95" i="9"/>
  <c r="H94" i="9"/>
  <c r="G94" i="9"/>
  <c r="F94" i="9"/>
  <c r="H93" i="9"/>
  <c r="E93" i="9" s="1"/>
  <c r="B93" i="9" s="1"/>
  <c r="G93" i="9"/>
  <c r="F93" i="9"/>
  <c r="H92" i="9"/>
  <c r="G92" i="9"/>
  <c r="E92" i="9" s="1"/>
  <c r="B92" i="9" s="1"/>
  <c r="F92" i="9"/>
  <c r="H91" i="9"/>
  <c r="G91" i="9"/>
  <c r="F91" i="9"/>
  <c r="H90" i="9"/>
  <c r="G90" i="9"/>
  <c r="F90" i="9"/>
  <c r="H89" i="9"/>
  <c r="E89" i="9" s="1"/>
  <c r="B89" i="9" s="1"/>
  <c r="G89" i="9"/>
  <c r="F89" i="9"/>
  <c r="H88" i="9"/>
  <c r="G88" i="9"/>
  <c r="E88" i="9" s="1"/>
  <c r="B88" i="9" s="1"/>
  <c r="F88" i="9"/>
  <c r="H87" i="9"/>
  <c r="G87" i="9"/>
  <c r="F87" i="9"/>
  <c r="E87" i="9"/>
  <c r="B87" i="9" s="1"/>
  <c r="H86" i="9"/>
  <c r="E86" i="9" s="1"/>
  <c r="B86" i="9" s="1"/>
  <c r="G86" i="9"/>
  <c r="F86" i="9"/>
  <c r="H85" i="9"/>
  <c r="G85" i="9"/>
  <c r="F85" i="9"/>
  <c r="E85" i="9"/>
  <c r="B85" i="9" s="1"/>
  <c r="H84" i="9"/>
  <c r="G84" i="9"/>
  <c r="F84" i="9"/>
  <c r="H83" i="9"/>
  <c r="G83" i="9"/>
  <c r="E83" i="9" s="1"/>
  <c r="B83" i="9" s="1"/>
  <c r="F83" i="9"/>
  <c r="H82" i="9"/>
  <c r="G82" i="9"/>
  <c r="F82" i="9"/>
  <c r="H81" i="9"/>
  <c r="E81" i="9" s="1"/>
  <c r="B81" i="9" s="1"/>
  <c r="G81" i="9"/>
  <c r="F81" i="9"/>
  <c r="H80" i="9"/>
  <c r="G80" i="9"/>
  <c r="F80" i="9"/>
  <c r="H79" i="9"/>
  <c r="E79" i="9" s="1"/>
  <c r="B79" i="9" s="1"/>
  <c r="G79" i="9"/>
  <c r="F79" i="9"/>
  <c r="H78" i="9"/>
  <c r="E78" i="9" s="1"/>
  <c r="B78" i="9" s="1"/>
  <c r="G78" i="9"/>
  <c r="F78" i="9"/>
  <c r="H77" i="9"/>
  <c r="G77" i="9"/>
  <c r="F77" i="9"/>
  <c r="E77" i="9"/>
  <c r="B77" i="9" s="1"/>
  <c r="H76" i="9"/>
  <c r="G76" i="9"/>
  <c r="E76" i="9" s="1"/>
  <c r="F76" i="9"/>
  <c r="B76" i="9"/>
  <c r="H75" i="9"/>
  <c r="G75" i="9"/>
  <c r="F75" i="9"/>
  <c r="H74" i="9"/>
  <c r="G74" i="9"/>
  <c r="F74" i="9"/>
  <c r="H73" i="9"/>
  <c r="E73" i="9" s="1"/>
  <c r="B73" i="9" s="1"/>
  <c r="G73" i="9"/>
  <c r="F73" i="9"/>
  <c r="H72" i="9"/>
  <c r="G72" i="9"/>
  <c r="F72" i="9"/>
  <c r="H71" i="9"/>
  <c r="E71" i="9" s="1"/>
  <c r="B71" i="9" s="1"/>
  <c r="G71" i="9"/>
  <c r="F71" i="9"/>
  <c r="H70" i="9"/>
  <c r="G70" i="9"/>
  <c r="F70" i="9"/>
  <c r="H69" i="9"/>
  <c r="G69" i="9"/>
  <c r="F69" i="9"/>
  <c r="H68" i="9"/>
  <c r="G68" i="9"/>
  <c r="F68" i="9"/>
  <c r="H67" i="9"/>
  <c r="G67" i="9"/>
  <c r="F67" i="9"/>
  <c r="H66" i="9"/>
  <c r="G66" i="9"/>
  <c r="E66" i="9" s="1"/>
  <c r="F66" i="9"/>
  <c r="H65" i="9"/>
  <c r="E65" i="9" s="1"/>
  <c r="B65" i="9" s="1"/>
  <c r="G65" i="9"/>
  <c r="F65" i="9"/>
  <c r="H64" i="9"/>
  <c r="E64" i="9" s="1"/>
  <c r="G64" i="9"/>
  <c r="F64" i="9"/>
  <c r="H63" i="9"/>
  <c r="G63" i="9"/>
  <c r="F63" i="9"/>
  <c r="E63" i="9"/>
  <c r="B63" i="9" s="1"/>
  <c r="H62" i="9"/>
  <c r="E62" i="9" s="1"/>
  <c r="B62" i="9" s="1"/>
  <c r="G62" i="9"/>
  <c r="F62" i="9"/>
  <c r="H61" i="9"/>
  <c r="G61" i="9"/>
  <c r="F61" i="9"/>
  <c r="H60" i="9"/>
  <c r="G60" i="9"/>
  <c r="E60" i="9" s="1"/>
  <c r="B60" i="9" s="1"/>
  <c r="F60" i="9"/>
  <c r="H59" i="9"/>
  <c r="G59" i="9"/>
  <c r="E59" i="9" s="1"/>
  <c r="B59" i="9" s="1"/>
  <c r="F59" i="9"/>
  <c r="H58" i="9"/>
  <c r="G58" i="9"/>
  <c r="F58" i="9"/>
  <c r="H57" i="9"/>
  <c r="G57" i="9"/>
  <c r="F57" i="9"/>
  <c r="H56" i="9"/>
  <c r="E56" i="9" s="1"/>
  <c r="G56" i="9"/>
  <c r="F56" i="9"/>
  <c r="H55" i="9"/>
  <c r="G55" i="9"/>
  <c r="F55" i="9"/>
  <c r="E55" i="9"/>
  <c r="B55" i="9" s="1"/>
  <c r="H54" i="9"/>
  <c r="G54" i="9"/>
  <c r="F54" i="9"/>
  <c r="H53" i="9"/>
  <c r="E53" i="9" s="1"/>
  <c r="B53" i="9" s="1"/>
  <c r="G53" i="9"/>
  <c r="F53" i="9"/>
  <c r="H52" i="9"/>
  <c r="G52" i="9"/>
  <c r="E52" i="9" s="1"/>
  <c r="B52" i="9" s="1"/>
  <c r="F52" i="9"/>
  <c r="H51" i="9"/>
  <c r="G51" i="9"/>
  <c r="F51" i="9"/>
  <c r="H50" i="9"/>
  <c r="G50" i="9"/>
  <c r="F50" i="9"/>
  <c r="H49" i="9"/>
  <c r="E49" i="9" s="1"/>
  <c r="B49" i="9" s="1"/>
  <c r="G49" i="9"/>
  <c r="F49" i="9"/>
  <c r="H48" i="9"/>
  <c r="E48" i="9" s="1"/>
  <c r="B48" i="9" s="1"/>
  <c r="G48" i="9"/>
  <c r="F48" i="9"/>
  <c r="H47" i="9"/>
  <c r="E47" i="9" s="1"/>
  <c r="B47" i="9" s="1"/>
  <c r="G47" i="9"/>
  <c r="F47" i="9"/>
  <c r="H46" i="9"/>
  <c r="E46" i="9" s="1"/>
  <c r="G46" i="9"/>
  <c r="F46" i="9"/>
  <c r="H45" i="9"/>
  <c r="G45" i="9"/>
  <c r="F45" i="9"/>
  <c r="H44" i="9"/>
  <c r="E44" i="9" s="1"/>
  <c r="B44" i="9" s="1"/>
  <c r="G44" i="9"/>
  <c r="F44" i="9"/>
  <c r="H43" i="9"/>
  <c r="E43" i="9" s="1"/>
  <c r="B43" i="9" s="1"/>
  <c r="G43" i="9"/>
  <c r="F43" i="9"/>
  <c r="H42" i="9"/>
  <c r="E42" i="9" s="1"/>
  <c r="B42" i="9" s="1"/>
  <c r="G42" i="9"/>
  <c r="F42" i="9"/>
  <c r="H41" i="9"/>
  <c r="G41" i="9"/>
  <c r="F41" i="9"/>
  <c r="H40" i="9"/>
  <c r="G40" i="9"/>
  <c r="F40" i="9"/>
  <c r="H39" i="9"/>
  <c r="G39" i="9"/>
  <c r="F39" i="9"/>
  <c r="E39" i="9"/>
  <c r="B39" i="9" s="1"/>
  <c r="H38" i="9"/>
  <c r="G38" i="9"/>
  <c r="F38" i="9"/>
  <c r="E38" i="9"/>
  <c r="H37" i="9"/>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G30" i="9"/>
  <c r="F30" i="9"/>
  <c r="H29" i="9"/>
  <c r="G29" i="9"/>
  <c r="F29" i="9"/>
  <c r="H28" i="9"/>
  <c r="E28" i="9" s="1"/>
  <c r="B28" i="9" s="1"/>
  <c r="G28" i="9"/>
  <c r="F28" i="9"/>
  <c r="H27" i="9"/>
  <c r="G27" i="9"/>
  <c r="F27" i="9"/>
  <c r="H26" i="9"/>
  <c r="G26" i="9"/>
  <c r="F26" i="9"/>
  <c r="E26" i="9"/>
  <c r="B26" i="9" s="1"/>
  <c r="H25" i="9"/>
  <c r="G25" i="9"/>
  <c r="F25" i="9"/>
  <c r="H24" i="9"/>
  <c r="G24" i="9"/>
  <c r="F24" i="9"/>
  <c r="H23" i="9"/>
  <c r="E23" i="9" s="1"/>
  <c r="B23" i="9" s="1"/>
  <c r="G23" i="9"/>
  <c r="F23" i="9"/>
  <c r="H22" i="9"/>
  <c r="E22" i="9" s="1"/>
  <c r="B22" i="9" s="1"/>
  <c r="G22" i="9"/>
  <c r="F22" i="9"/>
  <c r="F21" i="9"/>
  <c r="F4" i="9"/>
  <c r="O3" i="9"/>
  <c r="G275" i="9" s="1"/>
  <c r="I3" i="9"/>
  <c r="H3" i="9"/>
  <c r="G3" i="9"/>
  <c r="D101" i="8"/>
  <c r="I36" i="3" s="1"/>
  <c r="D95" i="8"/>
  <c r="D90" i="8"/>
  <c r="D85" i="8"/>
  <c r="D80" i="8"/>
  <c r="D75" i="8"/>
  <c r="D70" i="8"/>
  <c r="D65" i="8"/>
  <c r="D60" i="8"/>
  <c r="D55" i="8"/>
  <c r="D50" i="8"/>
  <c r="D44" i="8"/>
  <c r="D36" i="8"/>
  <c r="D26" i="8"/>
  <c r="C1501" i="1" s="1"/>
  <c r="H1501" i="1" s="1"/>
  <c r="D18" i="8"/>
  <c r="D8" i="8"/>
  <c r="D6" i="8" s="1"/>
  <c r="C1481" i="1" s="1"/>
  <c r="E44" i="7"/>
  <c r="D44" i="7"/>
  <c r="E39" i="7"/>
  <c r="E38" i="7" s="1"/>
  <c r="D39" i="7"/>
  <c r="D38" i="7"/>
  <c r="E30" i="7"/>
  <c r="D30" i="7"/>
  <c r="D22" i="7" s="1"/>
  <c r="E23" i="7"/>
  <c r="D23" i="7"/>
  <c r="E22" i="7"/>
  <c r="E14" i="7"/>
  <c r="D14" i="7"/>
  <c r="E7" i="7"/>
  <c r="D7" i="7"/>
  <c r="D6" i="7" s="1"/>
  <c r="E6" i="7"/>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D245" i="5" s="1"/>
  <c r="F245" i="5" s="1"/>
  <c r="F244" i="5"/>
  <c r="F243" i="5"/>
  <c r="E242" i="5"/>
  <c r="D242" i="5"/>
  <c r="F242" i="5" s="1"/>
  <c r="F241" i="5"/>
  <c r="F240" i="5"/>
  <c r="E239" i="5"/>
  <c r="D239" i="5"/>
  <c r="F239" i="5" s="1"/>
  <c r="E238" i="5"/>
  <c r="E237" i="5" s="1"/>
  <c r="D238" i="5"/>
  <c r="D237" i="5" s="1"/>
  <c r="F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D191" i="5"/>
  <c r="F191" i="5" s="1"/>
  <c r="E190" i="5"/>
  <c r="H309" i="9" s="1"/>
  <c r="D190" i="5"/>
  <c r="G309" i="9" s="1"/>
  <c r="F189" i="5"/>
  <c r="F188" i="5"/>
  <c r="F187" i="5"/>
  <c r="F186" i="5"/>
  <c r="F185" i="5"/>
  <c r="F184" i="5"/>
  <c r="F183" i="5"/>
  <c r="F182" i="5"/>
  <c r="F181" i="5"/>
  <c r="F180"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E134" i="5" s="1"/>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3" i="4"/>
  <c r="D643"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E574" i="4"/>
  <c r="D574" i="4"/>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E473" i="4"/>
  <c r="E472" i="4" s="1"/>
  <c r="D473" i="4"/>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6" i="4"/>
  <c r="F425" i="4"/>
  <c r="F424" i="4"/>
  <c r="F423" i="4"/>
  <c r="F422" i="4"/>
  <c r="E422" i="4"/>
  <c r="D422" i="4"/>
  <c r="E418" i="4"/>
  <c r="D418" i="4"/>
  <c r="E417" i="4"/>
  <c r="D417" i="4"/>
  <c r="F416" i="4"/>
  <c r="E416" i="4"/>
  <c r="D411" i="1" s="1"/>
  <c r="H411" i="1" s="1"/>
  <c r="D416" i="4"/>
  <c r="F411" i="4"/>
  <c r="F410" i="4"/>
  <c r="F409" i="4"/>
  <c r="F406" i="4"/>
  <c r="F405" i="4"/>
  <c r="F404" i="4"/>
  <c r="F403" i="4"/>
  <c r="E402" i="4"/>
  <c r="D402" i="4"/>
  <c r="F401" i="4"/>
  <c r="F400" i="4"/>
  <c r="E400" i="4"/>
  <c r="D400" i="4"/>
  <c r="F399" i="4"/>
  <c r="F398" i="4"/>
  <c r="E397" i="4"/>
  <c r="E396" i="4" s="1"/>
  <c r="F396" i="4" s="1"/>
  <c r="D397" i="4"/>
  <c r="D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F356" i="4"/>
  <c r="E356" i="4"/>
  <c r="D356" i="4"/>
  <c r="F355" i="4"/>
  <c r="F354" i="4"/>
  <c r="F353" i="4"/>
  <c r="E352" i="4"/>
  <c r="D352" i="4"/>
  <c r="D351" i="4" s="1"/>
  <c r="F351" i="4" s="1"/>
  <c r="E351" i="4"/>
  <c r="D350"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D311" i="4" s="1"/>
  <c r="F311" i="4" s="1"/>
  <c r="F310" i="4"/>
  <c r="F309" i="4"/>
  <c r="F308" i="4"/>
  <c r="F307" i="4"/>
  <c r="F306" i="4"/>
  <c r="F305" i="4"/>
  <c r="F304" i="4"/>
  <c r="E304" i="4"/>
  <c r="D304" i="4"/>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69" i="1" s="1"/>
  <c r="D273" i="4"/>
  <c r="F273" i="4" s="1"/>
  <c r="F272" i="4"/>
  <c r="F271" i="4"/>
  <c r="F270" i="4"/>
  <c r="F269" i="4"/>
  <c r="F268" i="4"/>
  <c r="E268" i="4"/>
  <c r="D268" i="4"/>
  <c r="F267" i="4"/>
  <c r="F266" i="4"/>
  <c r="F265" i="4"/>
  <c r="E264" i="4"/>
  <c r="D264" i="4"/>
  <c r="F262" i="4"/>
  <c r="F261" i="4"/>
  <c r="F260" i="4"/>
  <c r="F259"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F219" i="4" s="1"/>
  <c r="D219" i="4"/>
  <c r="F218" i="4"/>
  <c r="F217" i="4"/>
  <c r="F216" i="4"/>
  <c r="E216" i="4"/>
  <c r="D216" i="4"/>
  <c r="D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F140" i="4"/>
  <c r="E140" i="4"/>
  <c r="D140" i="4"/>
  <c r="D139" i="4" s="1"/>
  <c r="E139" i="4"/>
  <c r="F138" i="4"/>
  <c r="F137" i="4"/>
  <c r="F136" i="4"/>
  <c r="F135" i="4"/>
  <c r="E134" i="4"/>
  <c r="E133" i="4" s="1"/>
  <c r="D134" i="4"/>
  <c r="F134" i="4" s="1"/>
  <c r="F132" i="4"/>
  <c r="F131" i="4"/>
  <c r="F130" i="4"/>
  <c r="F129" i="4"/>
  <c r="F128" i="4"/>
  <c r="E128" i="4"/>
  <c r="D128" i="4"/>
  <c r="F127" i="4"/>
  <c r="F126" i="4"/>
  <c r="E125" i="4"/>
  <c r="E124" i="4" s="1"/>
  <c r="D125"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2" i="4" s="1"/>
  <c r="F61" i="4"/>
  <c r="F60" i="4"/>
  <c r="E59" i="4"/>
  <c r="D55" i="1" s="1"/>
  <c r="H55" i="1" s="1"/>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F8" i="4" s="1"/>
  <c r="D8" i="4"/>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I24" i="3"/>
  <c r="G24" i="3"/>
  <c r="B24" i="3"/>
  <c r="I23"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5" i="1"/>
  <c r="G1575" i="1"/>
  <c r="C1575" i="1"/>
  <c r="G1574" i="1"/>
  <c r="C1574" i="1"/>
  <c r="H1574" i="1" s="1"/>
  <c r="C1573" i="1"/>
  <c r="H1572" i="1"/>
  <c r="C1572" i="1"/>
  <c r="G1572" i="1" s="1"/>
  <c r="H1571" i="1"/>
  <c r="G1571" i="1"/>
  <c r="C1571" i="1"/>
  <c r="G1570" i="1"/>
  <c r="C1570" i="1"/>
  <c r="H1570" i="1" s="1"/>
  <c r="C1569" i="1"/>
  <c r="C1568" i="1"/>
  <c r="G1568" i="1" s="1"/>
  <c r="C1567" i="1"/>
  <c r="H1567" i="1" s="1"/>
  <c r="G1566" i="1"/>
  <c r="C1566" i="1"/>
  <c r="H1566" i="1" s="1"/>
  <c r="C1565" i="1"/>
  <c r="H1565" i="1" s="1"/>
  <c r="H1564" i="1"/>
  <c r="C1564" i="1"/>
  <c r="G1564" i="1" s="1"/>
  <c r="H1563" i="1"/>
  <c r="G1563" i="1"/>
  <c r="C1563" i="1"/>
  <c r="C1562" i="1"/>
  <c r="H1562" i="1" s="1"/>
  <c r="C1561" i="1"/>
  <c r="H1560" i="1"/>
  <c r="C1560" i="1"/>
  <c r="G1560" i="1" s="1"/>
  <c r="C1559" i="1"/>
  <c r="H1559" i="1" s="1"/>
  <c r="C1558" i="1"/>
  <c r="H1558" i="1" s="1"/>
  <c r="G1557" i="1"/>
  <c r="C1557" i="1"/>
  <c r="H1557" i="1" s="1"/>
  <c r="H1556" i="1"/>
  <c r="C1556" i="1"/>
  <c r="G1556" i="1" s="1"/>
  <c r="C1555" i="1"/>
  <c r="H1555" i="1" s="1"/>
  <c r="G1554" i="1"/>
  <c r="C1554" i="1"/>
  <c r="H1554" i="1" s="1"/>
  <c r="C1553" i="1"/>
  <c r="C1552" i="1"/>
  <c r="G1552" i="1" s="1"/>
  <c r="C1551" i="1"/>
  <c r="H1551" i="1" s="1"/>
  <c r="C1550" i="1"/>
  <c r="H1550" i="1" s="1"/>
  <c r="C1549" i="1"/>
  <c r="H1549" i="1" s="1"/>
  <c r="H1548" i="1"/>
  <c r="C1548" i="1"/>
  <c r="G1548" i="1" s="1"/>
  <c r="H1547" i="1"/>
  <c r="G1547" i="1"/>
  <c r="C1547" i="1"/>
  <c r="C1546" i="1"/>
  <c r="H1546" i="1" s="1"/>
  <c r="C1545" i="1"/>
  <c r="C1544" i="1"/>
  <c r="G1544" i="1" s="1"/>
  <c r="H1543" i="1"/>
  <c r="G1543" i="1"/>
  <c r="C1543" i="1"/>
  <c r="C1542" i="1"/>
  <c r="H1542" i="1" s="1"/>
  <c r="G1541" i="1"/>
  <c r="C1541" i="1"/>
  <c r="H1541" i="1" s="1"/>
  <c r="H1540" i="1"/>
  <c r="C1540" i="1"/>
  <c r="G1540" i="1" s="1"/>
  <c r="H1539" i="1"/>
  <c r="G1539" i="1"/>
  <c r="C1539" i="1"/>
  <c r="H1538" i="1"/>
  <c r="G1538" i="1"/>
  <c r="C1538" i="1"/>
  <c r="C1537" i="1"/>
  <c r="H1536" i="1"/>
  <c r="C1536" i="1"/>
  <c r="G1536" i="1" s="1"/>
  <c r="H1535" i="1"/>
  <c r="G1535" i="1"/>
  <c r="C1535" i="1"/>
  <c r="G1534" i="1"/>
  <c r="C1534" i="1"/>
  <c r="H1534" i="1" s="1"/>
  <c r="C1533" i="1"/>
  <c r="H1533" i="1" s="1"/>
  <c r="C1532" i="1"/>
  <c r="G1532" i="1" s="1"/>
  <c r="C1531" i="1"/>
  <c r="H1531" i="1" s="1"/>
  <c r="C1530" i="1"/>
  <c r="H1530" i="1" s="1"/>
  <c r="C1529" i="1"/>
  <c r="H1528" i="1"/>
  <c r="C1528" i="1"/>
  <c r="G1528" i="1" s="1"/>
  <c r="H1527" i="1"/>
  <c r="G1527" i="1"/>
  <c r="C1527" i="1"/>
  <c r="C1526" i="1"/>
  <c r="H1526" i="1" s="1"/>
  <c r="G1525" i="1"/>
  <c r="C1525" i="1"/>
  <c r="H1525" i="1" s="1"/>
  <c r="H1523" i="1"/>
  <c r="G1523" i="1"/>
  <c r="C1523" i="1"/>
  <c r="H1522" i="1"/>
  <c r="G1522" i="1"/>
  <c r="C1522" i="1"/>
  <c r="C1521" i="1"/>
  <c r="C1520" i="1"/>
  <c r="G1520" i="1" s="1"/>
  <c r="H1519" i="1"/>
  <c r="G1519" i="1"/>
  <c r="C1519" i="1"/>
  <c r="H1516" i="1"/>
  <c r="C1516" i="1"/>
  <c r="G1516" i="1" s="1"/>
  <c r="C1515" i="1"/>
  <c r="H1515" i="1" s="1"/>
  <c r="H1514" i="1"/>
  <c r="G1514" i="1"/>
  <c r="C1514" i="1"/>
  <c r="C1513" i="1"/>
  <c r="H1512" i="1"/>
  <c r="C1512" i="1"/>
  <c r="G1512" i="1" s="1"/>
  <c r="C1511" i="1"/>
  <c r="H1511" i="1" s="1"/>
  <c r="C1510" i="1"/>
  <c r="H1510" i="1" s="1"/>
  <c r="C1509" i="1"/>
  <c r="H1509" i="1" s="1"/>
  <c r="C1508" i="1"/>
  <c r="G1508" i="1" s="1"/>
  <c r="H1507" i="1"/>
  <c r="C1507" i="1"/>
  <c r="G1507" i="1" s="1"/>
  <c r="C1506" i="1"/>
  <c r="H1506" i="1" s="1"/>
  <c r="C1505" i="1"/>
  <c r="C1504" i="1"/>
  <c r="G1504" i="1" s="1"/>
  <c r="C1503" i="1"/>
  <c r="H1503" i="1" s="1"/>
  <c r="C1502" i="1"/>
  <c r="H1502" i="1" s="1"/>
  <c r="H1500" i="1"/>
  <c r="C1500" i="1"/>
  <c r="G1500" i="1" s="1"/>
  <c r="H1498" i="1"/>
  <c r="C1498" i="1"/>
  <c r="G1498" i="1" s="1"/>
  <c r="C1497" i="1"/>
  <c r="H1496" i="1"/>
  <c r="C1496" i="1"/>
  <c r="G1496" i="1" s="1"/>
  <c r="H1495" i="1"/>
  <c r="G1495" i="1"/>
  <c r="C1495" i="1"/>
  <c r="C1494" i="1"/>
  <c r="H1494" i="1" s="1"/>
  <c r="G1493" i="1"/>
  <c r="C1493" i="1"/>
  <c r="H1493" i="1" s="1"/>
  <c r="C1492" i="1"/>
  <c r="G1492" i="1" s="1"/>
  <c r="C1491" i="1"/>
  <c r="H1491" i="1" s="1"/>
  <c r="G1490" i="1"/>
  <c r="C1490" i="1"/>
  <c r="H1490" i="1" s="1"/>
  <c r="C1489" i="1"/>
  <c r="C1488" i="1"/>
  <c r="G1488" i="1" s="1"/>
  <c r="C1487" i="1"/>
  <c r="H1487" i="1" s="1"/>
  <c r="C1486" i="1"/>
  <c r="H1486" i="1" s="1"/>
  <c r="C1485" i="1"/>
  <c r="H1485" i="1" s="1"/>
  <c r="C1484" i="1"/>
  <c r="G1484" i="1" s="1"/>
  <c r="H1482" i="1"/>
  <c r="G1482" i="1"/>
  <c r="C1482" i="1"/>
  <c r="H1480" i="1"/>
  <c r="C1480" i="1"/>
  <c r="J1479" i="1"/>
  <c r="D1479" i="1"/>
  <c r="C1479" i="1"/>
  <c r="H1478" i="1"/>
  <c r="G1478" i="1"/>
  <c r="I1478" i="1" s="1"/>
  <c r="D1478" i="1"/>
  <c r="C1478" i="1"/>
  <c r="J1478" i="1" s="1"/>
  <c r="D1477" i="1"/>
  <c r="C1477" i="1"/>
  <c r="H1477" i="1" s="1"/>
  <c r="H1476" i="1"/>
  <c r="D1476" i="1"/>
  <c r="C1476" i="1"/>
  <c r="J1476" i="1" s="1"/>
  <c r="H1475" i="1"/>
  <c r="G1475" i="1"/>
  <c r="D1475" i="1"/>
  <c r="C1475" i="1"/>
  <c r="J1474" i="1"/>
  <c r="D1474" i="1"/>
  <c r="G1474" i="1" s="1"/>
  <c r="C1474" i="1"/>
  <c r="D1473" i="1"/>
  <c r="C1473" i="1"/>
  <c r="J1473" i="1" s="1"/>
  <c r="D1472" i="1"/>
  <c r="C1472" i="1"/>
  <c r="J1471" i="1"/>
  <c r="H1471" i="1"/>
  <c r="G1471" i="1"/>
  <c r="I1471" i="1" s="1"/>
  <c r="D1471" i="1"/>
  <c r="C1471" i="1"/>
  <c r="H1470" i="1"/>
  <c r="G1470" i="1"/>
  <c r="D1470" i="1"/>
  <c r="C1470" i="1"/>
  <c r="H1469" i="1"/>
  <c r="G1469" i="1"/>
  <c r="D1469" i="1"/>
  <c r="C1469" i="1"/>
  <c r="D1468" i="1"/>
  <c r="C1468" i="1"/>
  <c r="H1468" i="1" s="1"/>
  <c r="H1467" i="1"/>
  <c r="D1467" i="1"/>
  <c r="C1467" i="1"/>
  <c r="J1467" i="1" s="1"/>
  <c r="D1466" i="1"/>
  <c r="C1466" i="1"/>
  <c r="J1465" i="1"/>
  <c r="H1465" i="1"/>
  <c r="G1465" i="1"/>
  <c r="I1465" i="1" s="1"/>
  <c r="D1465" i="1"/>
  <c r="C1465" i="1"/>
  <c r="G1464" i="1"/>
  <c r="I1464" i="1" s="1"/>
  <c r="D1464" i="1"/>
  <c r="C1464" i="1"/>
  <c r="H1464" i="1" s="1"/>
  <c r="H1463" i="1"/>
  <c r="G1463" i="1"/>
  <c r="D1463" i="1"/>
  <c r="C1463" i="1"/>
  <c r="J1463" i="1" s="1"/>
  <c r="J1462" i="1"/>
  <c r="D1462" i="1"/>
  <c r="C1462" i="1"/>
  <c r="G1461" i="1"/>
  <c r="D1461" i="1"/>
  <c r="C1461" i="1"/>
  <c r="H1460" i="1"/>
  <c r="G1460" i="1"/>
  <c r="I1460" i="1" s="1"/>
  <c r="D1460" i="1"/>
  <c r="C1460" i="1"/>
  <c r="J1460" i="1" s="1"/>
  <c r="J1459" i="1"/>
  <c r="D1459" i="1"/>
  <c r="C1459" i="1"/>
  <c r="J1458" i="1"/>
  <c r="H1458" i="1"/>
  <c r="I1458" i="1" s="1"/>
  <c r="G1458" i="1"/>
  <c r="D1458" i="1"/>
  <c r="C1458" i="1"/>
  <c r="D1457" i="1"/>
  <c r="C1457" i="1"/>
  <c r="H1457" i="1" s="1"/>
  <c r="G1456" i="1"/>
  <c r="D1456" i="1"/>
  <c r="C1456" i="1"/>
  <c r="J1456" i="1" s="1"/>
  <c r="D1455" i="1"/>
  <c r="C1455" i="1"/>
  <c r="J1455" i="1" s="1"/>
  <c r="D1454" i="1"/>
  <c r="C1454" i="1"/>
  <c r="H1454" i="1" s="1"/>
  <c r="D1453" i="1"/>
  <c r="C1453" i="1"/>
  <c r="H1452" i="1"/>
  <c r="G1452" i="1"/>
  <c r="I1452" i="1" s="1"/>
  <c r="D1452" i="1"/>
  <c r="C1452" i="1"/>
  <c r="J1452" i="1" s="1"/>
  <c r="D1451" i="1"/>
  <c r="C1451" i="1"/>
  <c r="H1451" i="1" s="1"/>
  <c r="H1450" i="1"/>
  <c r="D1450" i="1"/>
  <c r="C1450" i="1"/>
  <c r="J1450" i="1" s="1"/>
  <c r="D1449" i="1"/>
  <c r="C1449" i="1"/>
  <c r="J1448" i="1"/>
  <c r="H1448" i="1"/>
  <c r="G1448" i="1"/>
  <c r="I1448" i="1" s="1"/>
  <c r="D1448" i="1"/>
  <c r="C1448" i="1"/>
  <c r="G1447" i="1"/>
  <c r="I1447" i="1" s="1"/>
  <c r="D1447" i="1"/>
  <c r="C1447" i="1"/>
  <c r="H1447" i="1" s="1"/>
  <c r="H1446" i="1"/>
  <c r="G1446" i="1"/>
  <c r="D1446" i="1"/>
  <c r="C1446" i="1"/>
  <c r="J1446" i="1" s="1"/>
  <c r="J1445" i="1"/>
  <c r="H1445" i="1"/>
  <c r="D1445" i="1"/>
  <c r="C1445" i="1"/>
  <c r="G1445" i="1" s="1"/>
  <c r="J1444" i="1"/>
  <c r="H1444" i="1"/>
  <c r="G1444" i="1"/>
  <c r="D1444" i="1"/>
  <c r="C1444" i="1"/>
  <c r="D1443" i="1"/>
  <c r="C1443" i="1"/>
  <c r="J1442" i="1"/>
  <c r="G1442" i="1"/>
  <c r="D1442" i="1"/>
  <c r="C1442" i="1"/>
  <c r="H1442" i="1" s="1"/>
  <c r="J1441" i="1"/>
  <c r="H1441" i="1"/>
  <c r="D1441" i="1"/>
  <c r="C1441" i="1"/>
  <c r="G1441" i="1" s="1"/>
  <c r="I1441" i="1" s="1"/>
  <c r="D1440" i="1"/>
  <c r="J1440" i="1" s="1"/>
  <c r="C1440" i="1"/>
  <c r="H1439" i="1"/>
  <c r="D1439" i="1"/>
  <c r="C1439" i="1"/>
  <c r="D1438" i="1"/>
  <c r="C1438" i="1"/>
  <c r="G1438" i="1" s="1"/>
  <c r="D1437" i="1"/>
  <c r="C1437" i="1"/>
  <c r="G1437" i="1" s="1"/>
  <c r="D1436" i="1"/>
  <c r="H1434" i="1"/>
  <c r="D1434" i="1"/>
  <c r="C1434" i="1"/>
  <c r="G1434" i="1" s="1"/>
  <c r="D1433" i="1"/>
  <c r="C1433" i="1"/>
  <c r="G1433" i="1" s="1"/>
  <c r="H1432" i="1"/>
  <c r="D1432" i="1"/>
  <c r="C1432" i="1"/>
  <c r="G1432" i="1" s="1"/>
  <c r="H1431" i="1"/>
  <c r="D1431" i="1"/>
  <c r="C1431" i="1"/>
  <c r="D1430" i="1"/>
  <c r="C1430" i="1"/>
  <c r="G1430" i="1" s="1"/>
  <c r="D1429" i="1"/>
  <c r="C1429" i="1"/>
  <c r="G1429" i="1" s="1"/>
  <c r="H1428" i="1"/>
  <c r="D1428" i="1"/>
  <c r="C1428" i="1"/>
  <c r="G1428" i="1" s="1"/>
  <c r="D1427" i="1"/>
  <c r="H1427" i="1" s="1"/>
  <c r="C1427" i="1"/>
  <c r="H1426" i="1"/>
  <c r="D1426" i="1"/>
  <c r="C1426" i="1"/>
  <c r="G1426" i="1" s="1"/>
  <c r="D1425" i="1"/>
  <c r="C1425" i="1"/>
  <c r="G1425" i="1" s="1"/>
  <c r="H1424" i="1"/>
  <c r="D1424" i="1"/>
  <c r="C1424" i="1"/>
  <c r="G1424" i="1" s="1"/>
  <c r="H1423" i="1"/>
  <c r="D1423" i="1"/>
  <c r="C1423" i="1"/>
  <c r="D1422" i="1"/>
  <c r="C1422" i="1"/>
  <c r="G1422" i="1" s="1"/>
  <c r="D1421" i="1"/>
  <c r="C1421" i="1"/>
  <c r="G1421" i="1" s="1"/>
  <c r="H1420" i="1"/>
  <c r="D1420" i="1"/>
  <c r="C1420" i="1"/>
  <c r="G1420" i="1" s="1"/>
  <c r="H1419" i="1"/>
  <c r="G1419" i="1"/>
  <c r="D1419" i="1"/>
  <c r="C1419" i="1"/>
  <c r="H1418" i="1"/>
  <c r="G1418" i="1"/>
  <c r="D1418" i="1"/>
  <c r="C1418" i="1"/>
  <c r="H1417" i="1"/>
  <c r="G1417" i="1"/>
  <c r="D1417" i="1"/>
  <c r="C1417" i="1"/>
  <c r="D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D946" i="1"/>
  <c r="G946" i="1" s="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H837" i="1" s="1"/>
  <c r="C837" i="1"/>
  <c r="H836" i="1"/>
  <c r="G836" i="1"/>
  <c r="D836" i="1"/>
  <c r="C836" i="1"/>
  <c r="H835" i="1"/>
  <c r="D835" i="1"/>
  <c r="G835" i="1" s="1"/>
  <c r="C835" i="1"/>
  <c r="H834" i="1"/>
  <c r="G834" i="1"/>
  <c r="D834" i="1"/>
  <c r="C834" i="1"/>
  <c r="H833" i="1"/>
  <c r="D833" i="1"/>
  <c r="G833" i="1" s="1"/>
  <c r="C833" i="1"/>
  <c r="H832" i="1"/>
  <c r="G832" i="1"/>
  <c r="D832" i="1"/>
  <c r="C832" i="1"/>
  <c r="H831" i="1"/>
  <c r="D831" i="1"/>
  <c r="G831" i="1" s="1"/>
  <c r="C831" i="1"/>
  <c r="H830" i="1"/>
  <c r="G830" i="1"/>
  <c r="D830" i="1"/>
  <c r="C830" i="1"/>
  <c r="H829" i="1"/>
  <c r="D829" i="1"/>
  <c r="G829" i="1" s="1"/>
  <c r="C829" i="1"/>
  <c r="H828" i="1"/>
  <c r="G828" i="1"/>
  <c r="D828" i="1"/>
  <c r="C828" i="1"/>
  <c r="H827" i="1"/>
  <c r="D827" i="1"/>
  <c r="G827" i="1" s="1"/>
  <c r="C827" i="1"/>
  <c r="H826" i="1"/>
  <c r="G826" i="1"/>
  <c r="D826" i="1"/>
  <c r="C826" i="1"/>
  <c r="H825" i="1"/>
  <c r="D825" i="1"/>
  <c r="G825" i="1" s="1"/>
  <c r="C825" i="1"/>
  <c r="H824" i="1"/>
  <c r="G824" i="1"/>
  <c r="D824" i="1"/>
  <c r="C824" i="1"/>
  <c r="H823" i="1"/>
  <c r="D823" i="1"/>
  <c r="G823" i="1" s="1"/>
  <c r="C823" i="1"/>
  <c r="H822" i="1"/>
  <c r="G822" i="1"/>
  <c r="D822" i="1"/>
  <c r="C822" i="1"/>
  <c r="H821" i="1"/>
  <c r="D821" i="1"/>
  <c r="G821" i="1" s="1"/>
  <c r="C821" i="1"/>
  <c r="H820" i="1"/>
  <c r="G820" i="1"/>
  <c r="D820" i="1"/>
  <c r="C820" i="1"/>
  <c r="H819" i="1"/>
  <c r="D819" i="1"/>
  <c r="G819" i="1" s="1"/>
  <c r="C819" i="1"/>
  <c r="H818" i="1"/>
  <c r="G818" i="1"/>
  <c r="D818" i="1"/>
  <c r="C818" i="1"/>
  <c r="H817" i="1"/>
  <c r="D817" i="1"/>
  <c r="G817" i="1" s="1"/>
  <c r="C817" i="1"/>
  <c r="H816" i="1"/>
  <c r="G816" i="1"/>
  <c r="D816" i="1"/>
  <c r="C816" i="1"/>
  <c r="H815" i="1"/>
  <c r="D815" i="1"/>
  <c r="G815" i="1" s="1"/>
  <c r="C815" i="1"/>
  <c r="H814" i="1"/>
  <c r="G814" i="1"/>
  <c r="D814" i="1"/>
  <c r="C814" i="1"/>
  <c r="H813" i="1"/>
  <c r="D813" i="1"/>
  <c r="G813" i="1" s="1"/>
  <c r="C813" i="1"/>
  <c r="H812" i="1"/>
  <c r="G812" i="1"/>
  <c r="D812" i="1"/>
  <c r="C812" i="1"/>
  <c r="H811" i="1"/>
  <c r="D811" i="1"/>
  <c r="G811" i="1" s="1"/>
  <c r="C811" i="1"/>
  <c r="H810" i="1"/>
  <c r="G810" i="1"/>
  <c r="D810" i="1"/>
  <c r="C810" i="1"/>
  <c r="H809" i="1"/>
  <c r="D809" i="1"/>
  <c r="G809" i="1" s="1"/>
  <c r="C809" i="1"/>
  <c r="H808" i="1"/>
  <c r="G808" i="1"/>
  <c r="D808" i="1"/>
  <c r="C808" i="1"/>
  <c r="H807" i="1"/>
  <c r="D807" i="1"/>
  <c r="G807" i="1" s="1"/>
  <c r="C807" i="1"/>
  <c r="H806" i="1"/>
  <c r="G806" i="1"/>
  <c r="D806" i="1"/>
  <c r="C806" i="1"/>
  <c r="H805" i="1"/>
  <c r="D805" i="1"/>
  <c r="G805" i="1" s="1"/>
  <c r="C805" i="1"/>
  <c r="H804" i="1"/>
  <c r="G804" i="1"/>
  <c r="D804" i="1"/>
  <c r="C804" i="1"/>
  <c r="H803" i="1"/>
  <c r="D803" i="1"/>
  <c r="G803" i="1" s="1"/>
  <c r="C803" i="1"/>
  <c r="H802" i="1"/>
  <c r="G802" i="1"/>
  <c r="D802" i="1"/>
  <c r="C802" i="1"/>
  <c r="H801" i="1"/>
  <c r="D801" i="1"/>
  <c r="G801" i="1" s="1"/>
  <c r="C801" i="1"/>
  <c r="H800" i="1"/>
  <c r="G800" i="1"/>
  <c r="D800" i="1"/>
  <c r="C800" i="1"/>
  <c r="H799" i="1"/>
  <c r="D799" i="1"/>
  <c r="G799" i="1" s="1"/>
  <c r="C799" i="1"/>
  <c r="H798" i="1"/>
  <c r="G798" i="1"/>
  <c r="D798" i="1"/>
  <c r="C798" i="1"/>
  <c r="H797" i="1"/>
  <c r="D797" i="1"/>
  <c r="G797" i="1" s="1"/>
  <c r="C797" i="1"/>
  <c r="H796" i="1"/>
  <c r="G796" i="1"/>
  <c r="D796" i="1"/>
  <c r="C796" i="1"/>
  <c r="H795" i="1"/>
  <c r="D795" i="1"/>
  <c r="G795" i="1" s="1"/>
  <c r="C795" i="1"/>
  <c r="H794" i="1"/>
  <c r="G794" i="1"/>
  <c r="D794" i="1"/>
  <c r="C794" i="1"/>
  <c r="H793" i="1"/>
  <c r="D793" i="1"/>
  <c r="G793" i="1" s="1"/>
  <c r="C793" i="1"/>
  <c r="H792" i="1"/>
  <c r="G792" i="1"/>
  <c r="D792" i="1"/>
  <c r="C792" i="1"/>
  <c r="H791" i="1"/>
  <c r="D791" i="1"/>
  <c r="G791" i="1" s="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D659" i="1"/>
  <c r="G659" i="1" s="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G647" i="1" s="1"/>
  <c r="C647" i="1"/>
  <c r="H646" i="1"/>
  <c r="G646" i="1"/>
  <c r="D646" i="1"/>
  <c r="C646" i="1"/>
  <c r="C645" i="1"/>
  <c r="D644" i="1"/>
  <c r="H644" i="1" s="1"/>
  <c r="C644" i="1"/>
  <c r="D643" i="1"/>
  <c r="H643" i="1" s="1"/>
  <c r="C643" i="1"/>
  <c r="D642" i="1"/>
  <c r="H642" i="1" s="1"/>
  <c r="C642" i="1"/>
  <c r="H641" i="1"/>
  <c r="G641" i="1"/>
  <c r="D641" i="1"/>
  <c r="C641" i="1"/>
  <c r="C638" i="1"/>
  <c r="C637" i="1"/>
  <c r="H632" i="1"/>
  <c r="G632" i="1"/>
  <c r="D632" i="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C411" i="1"/>
  <c r="D406" i="1"/>
  <c r="H406" i="1" s="1"/>
  <c r="C406" i="1"/>
  <c r="D405" i="1"/>
  <c r="H405" i="1" s="1"/>
  <c r="C405" i="1"/>
  <c r="D404" i="1"/>
  <c r="H404" i="1" s="1"/>
  <c r="C404" i="1"/>
  <c r="D401" i="1"/>
  <c r="H401" i="1" s="1"/>
  <c r="C401" i="1"/>
  <c r="H400" i="1"/>
  <c r="G400" i="1"/>
  <c r="D400" i="1"/>
  <c r="C400" i="1"/>
  <c r="H399" i="1"/>
  <c r="G399" i="1"/>
  <c r="D399" i="1"/>
  <c r="C399" i="1"/>
  <c r="H398" i="1"/>
  <c r="G398" i="1"/>
  <c r="D398" i="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G372" i="1"/>
  <c r="D372" i="1"/>
  <c r="H372" i="1" s="1"/>
  <c r="C372" i="1"/>
  <c r="D371" i="1"/>
  <c r="H371" i="1" s="1"/>
  <c r="C371" i="1"/>
  <c r="G370" i="1"/>
  <c r="D370" i="1"/>
  <c r="H370" i="1" s="1"/>
  <c r="C370" i="1"/>
  <c r="D369" i="1"/>
  <c r="H369" i="1" s="1"/>
  <c r="C369" i="1"/>
  <c r="G368" i="1"/>
  <c r="D368" i="1"/>
  <c r="H368" i="1" s="1"/>
  <c r="C368" i="1"/>
  <c r="D367" i="1"/>
  <c r="H367" i="1" s="1"/>
  <c r="C367" i="1"/>
  <c r="G366" i="1"/>
  <c r="D366" i="1"/>
  <c r="H366" i="1" s="1"/>
  <c r="C366" i="1"/>
  <c r="D365" i="1"/>
  <c r="H365" i="1" s="1"/>
  <c r="C365" i="1"/>
  <c r="C364" i="1"/>
  <c r="G363" i="1"/>
  <c r="D363" i="1"/>
  <c r="H363" i="1" s="1"/>
  <c r="C363" i="1"/>
  <c r="D362" i="1"/>
  <c r="H362" i="1" s="1"/>
  <c r="C362" i="1"/>
  <c r="H361" i="1"/>
  <c r="G361" i="1"/>
  <c r="D361" i="1"/>
  <c r="C361" i="1"/>
  <c r="D360" i="1"/>
  <c r="H360" i="1" s="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D295" i="1"/>
  <c r="H295" i="1" s="1"/>
  <c r="C295" i="1"/>
  <c r="C294" i="1"/>
  <c r="H292" i="1"/>
  <c r="D292" i="1"/>
  <c r="G292" i="1" s="1"/>
  <c r="C292" i="1"/>
  <c r="H291" i="1"/>
  <c r="G291" i="1"/>
  <c r="D291" i="1"/>
  <c r="C291" i="1"/>
  <c r="H290" i="1"/>
  <c r="D290" i="1"/>
  <c r="G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D268" i="1"/>
  <c r="H268" i="1" s="1"/>
  <c r="C268" i="1"/>
  <c r="D267" i="1"/>
  <c r="H267" i="1" s="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H260" i="1" s="1"/>
  <c r="C260" i="1"/>
  <c r="G258" i="1"/>
  <c r="D258" i="1"/>
  <c r="H258" i="1" s="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H238" i="1" s="1"/>
  <c r="C238" i="1"/>
  <c r="D237" i="1"/>
  <c r="H237" i="1" s="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D210" i="1"/>
  <c r="H210" i="1" s="1"/>
  <c r="C210" i="1"/>
  <c r="H209" i="1"/>
  <c r="G209" i="1"/>
  <c r="D209" i="1"/>
  <c r="C209" i="1"/>
  <c r="D208" i="1"/>
  <c r="H208" i="1" s="1"/>
  <c r="C208" i="1"/>
  <c r="H207"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H191" i="1"/>
  <c r="D191" i="1"/>
  <c r="G191" i="1" s="1"/>
  <c r="C191" i="1"/>
  <c r="H190" i="1"/>
  <c r="D190" i="1"/>
  <c r="G190" i="1" s="1"/>
  <c r="C190" i="1"/>
  <c r="H189" i="1"/>
  <c r="D189" i="1"/>
  <c r="G189" i="1" s="1"/>
  <c r="C189" i="1"/>
  <c r="H188" i="1"/>
  <c r="D188" i="1"/>
  <c r="G188" i="1" s="1"/>
  <c r="C188" i="1"/>
  <c r="D187" i="1"/>
  <c r="G187" i="1" s="1"/>
  <c r="C187" i="1"/>
  <c r="D186" i="1"/>
  <c r="G186" i="1" s="1"/>
  <c r="C186" i="1"/>
  <c r="H185" i="1"/>
  <c r="D185" i="1"/>
  <c r="G185" i="1" s="1"/>
  <c r="C185" i="1"/>
  <c r="C184" i="1"/>
  <c r="H183" i="1"/>
  <c r="D183" i="1"/>
  <c r="G183" i="1" s="1"/>
  <c r="C183" i="1"/>
  <c r="H182" i="1"/>
  <c r="D182" i="1"/>
  <c r="G182" i="1" s="1"/>
  <c r="C182" i="1"/>
  <c r="H181" i="1"/>
  <c r="D181" i="1"/>
  <c r="G181" i="1" s="1"/>
  <c r="C181" i="1"/>
  <c r="D180" i="1"/>
  <c r="G180" i="1" s="1"/>
  <c r="C180" i="1"/>
  <c r="D179" i="1"/>
  <c r="H179" i="1" s="1"/>
  <c r="C179" i="1"/>
  <c r="H178" i="1"/>
  <c r="G178" i="1"/>
  <c r="D178" i="1"/>
  <c r="C178" i="1"/>
  <c r="H177" i="1"/>
  <c r="D177" i="1"/>
  <c r="G177" i="1" s="1"/>
  <c r="C177" i="1"/>
  <c r="D176" i="1"/>
  <c r="G176" i="1" s="1"/>
  <c r="C176" i="1"/>
  <c r="H175" i="1"/>
  <c r="D175" i="1"/>
  <c r="G175" i="1" s="1"/>
  <c r="C175" i="1"/>
  <c r="D174" i="1"/>
  <c r="G174" i="1" s="1"/>
  <c r="C174" i="1"/>
  <c r="D173" i="1"/>
  <c r="G173" i="1" s="1"/>
  <c r="C173" i="1"/>
  <c r="G172" i="1"/>
  <c r="D172" i="1"/>
  <c r="H172" i="1" s="1"/>
  <c r="C172" i="1"/>
  <c r="H171" i="1"/>
  <c r="D171" i="1"/>
  <c r="G171" i="1" s="1"/>
  <c r="C171" i="1"/>
  <c r="D170" i="1"/>
  <c r="H170" i="1" s="1"/>
  <c r="C170" i="1"/>
  <c r="D169" i="1"/>
  <c r="G169" i="1" s="1"/>
  <c r="C169" i="1"/>
  <c r="D168" i="1"/>
  <c r="H168" i="1" s="1"/>
  <c r="C168" i="1"/>
  <c r="H167" i="1"/>
  <c r="D167" i="1"/>
  <c r="G167" i="1" s="1"/>
  <c r="C167" i="1"/>
  <c r="D166" i="1"/>
  <c r="H166" i="1" s="1"/>
  <c r="C166" i="1"/>
  <c r="D165" i="1"/>
  <c r="D164" i="1"/>
  <c r="G164" i="1" s="1"/>
  <c r="C164" i="1"/>
  <c r="D163" i="1"/>
  <c r="G163" i="1" s="1"/>
  <c r="C163" i="1"/>
  <c r="D162" i="1"/>
  <c r="G162" i="1" s="1"/>
  <c r="C162" i="1"/>
  <c r="D161" i="1"/>
  <c r="H161" i="1" s="1"/>
  <c r="C161" i="1"/>
  <c r="D160" i="1"/>
  <c r="G160" i="1" s="1"/>
  <c r="C160" i="1"/>
  <c r="D158" i="1"/>
  <c r="H158" i="1" s="1"/>
  <c r="C158" i="1"/>
  <c r="D157" i="1"/>
  <c r="H157" i="1" s="1"/>
  <c r="C157" i="1"/>
  <c r="D156" i="1"/>
  <c r="H156" i="1" s="1"/>
  <c r="C156" i="1"/>
  <c r="C155" i="1"/>
  <c r="H154" i="1"/>
  <c r="G154" i="1"/>
  <c r="D154" i="1"/>
  <c r="C154" i="1"/>
  <c r="H153" i="1"/>
  <c r="G153" i="1"/>
  <c r="D153" i="1"/>
  <c r="C153" i="1"/>
  <c r="H152" i="1"/>
  <c r="G152" i="1"/>
  <c r="D152" i="1"/>
  <c r="C152" i="1"/>
  <c r="H151" i="1"/>
  <c r="G151" i="1"/>
  <c r="D151" i="1"/>
  <c r="C151" i="1"/>
  <c r="D150" i="1"/>
  <c r="G150" i="1" s="1"/>
  <c r="C150" i="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D119" i="1"/>
  <c r="H119" i="1" s="1"/>
  <c r="C119" i="1"/>
  <c r="D118" i="1"/>
  <c r="G118" i="1" s="1"/>
  <c r="C118" i="1"/>
  <c r="D117" i="1"/>
  <c r="H117" i="1" s="1"/>
  <c r="C117" i="1"/>
  <c r="G116" i="1"/>
  <c r="D116" i="1"/>
  <c r="H116" i="1" s="1"/>
  <c r="C116" i="1"/>
  <c r="H115" i="1"/>
  <c r="G115" i="1"/>
  <c r="D115" i="1"/>
  <c r="C115" i="1"/>
  <c r="G114" i="1"/>
  <c r="D114" i="1"/>
  <c r="H114" i="1" s="1"/>
  <c r="C114" i="1"/>
  <c r="H113" i="1"/>
  <c r="G113" i="1"/>
  <c r="D113" i="1"/>
  <c r="C113" i="1"/>
  <c r="G112" i="1"/>
  <c r="D112" i="1"/>
  <c r="H112" i="1" s="1"/>
  <c r="C112" i="1"/>
  <c r="H111" i="1"/>
  <c r="G111" i="1"/>
  <c r="D111" i="1"/>
  <c r="C111" i="1"/>
  <c r="G110" i="1"/>
  <c r="D110" i="1"/>
  <c r="H110" i="1" s="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G92" i="1"/>
  <c r="D92" i="1"/>
  <c r="H92" i="1" s="1"/>
  <c r="C92" i="1"/>
  <c r="G91" i="1"/>
  <c r="D91" i="1"/>
  <c r="H91" i="1" s="1"/>
  <c r="C91" i="1"/>
  <c r="H90" i="1"/>
  <c r="G90" i="1"/>
  <c r="D90" i="1"/>
  <c r="C90" i="1"/>
  <c r="G89" i="1"/>
  <c r="D89" i="1"/>
  <c r="H89" i="1" s="1"/>
  <c r="C89" i="1"/>
  <c r="G88" i="1"/>
  <c r="D88" i="1"/>
  <c r="H88" i="1" s="1"/>
  <c r="C88" i="1"/>
  <c r="G87"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D66" i="1"/>
  <c r="H66" i="1" s="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G56" i="1"/>
  <c r="D56" i="1"/>
  <c r="H56" i="1" s="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D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D32" i="1"/>
  <c r="G32" i="1" s="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G23" i="1"/>
  <c r="D23" i="1"/>
  <c r="H23" i="1" s="1"/>
  <c r="C23" i="1"/>
  <c r="H22" i="1"/>
  <c r="G22" i="1"/>
  <c r="D22" i="1"/>
  <c r="C22" i="1"/>
  <c r="H21" i="1"/>
  <c r="G21" i="1"/>
  <c r="D21" i="1"/>
  <c r="C21" i="1"/>
  <c r="H20" i="1"/>
  <c r="G20" i="1"/>
  <c r="D20" i="1"/>
  <c r="C20" i="1"/>
  <c r="G19"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G378" i="1" l="1"/>
  <c r="G379" i="1"/>
  <c r="C1576" i="1"/>
  <c r="G1576" i="1" s="1"/>
  <c r="G1578" i="1"/>
  <c r="G1515" i="1"/>
  <c r="G1485" i="1"/>
  <c r="H1484" i="1"/>
  <c r="C1483" i="1"/>
  <c r="H1483" i="1" s="1"/>
  <c r="G1567" i="1"/>
  <c r="H1568" i="1"/>
  <c r="G1555" i="1"/>
  <c r="G1559" i="1"/>
  <c r="G1550" i="1"/>
  <c r="G1551" i="1"/>
  <c r="G1531" i="1"/>
  <c r="H1532" i="1"/>
  <c r="G1511" i="1"/>
  <c r="D24" i="8"/>
  <c r="C1499" i="1" s="1"/>
  <c r="G1503" i="1"/>
  <c r="H1508" i="1"/>
  <c r="G1510" i="1"/>
  <c r="G1486" i="1"/>
  <c r="G1483" i="1"/>
  <c r="G1487" i="1"/>
  <c r="G1491" i="1"/>
  <c r="H1492" i="1"/>
  <c r="E286" i="9"/>
  <c r="B286" i="9" s="1"/>
  <c r="G406" i="1"/>
  <c r="F215" i="9"/>
  <c r="B215" i="9" s="1"/>
  <c r="E295" i="9"/>
  <c r="B295" i="9" s="1"/>
  <c r="E300" i="9"/>
  <c r="B300" i="9" s="1"/>
  <c r="G405" i="1"/>
  <c r="E644" i="4"/>
  <c r="D638" i="1" s="1"/>
  <c r="G638" i="1" s="1"/>
  <c r="H180" i="1"/>
  <c r="H176" i="1"/>
  <c r="H169" i="1"/>
  <c r="F139" i="4"/>
  <c r="G121" i="1"/>
  <c r="G123" i="1"/>
  <c r="H711" i="1"/>
  <c r="G643" i="1"/>
  <c r="H288" i="1"/>
  <c r="H186" i="1"/>
  <c r="H173" i="1"/>
  <c r="G168" i="1"/>
  <c r="H163" i="1"/>
  <c r="H150" i="1"/>
  <c r="E275" i="9"/>
  <c r="B275" i="9" s="1"/>
  <c r="H647" i="1"/>
  <c r="D645" i="1"/>
  <c r="H645" i="1" s="1"/>
  <c r="H187" i="1"/>
  <c r="F220" i="9"/>
  <c r="G179" i="1"/>
  <c r="H174" i="1"/>
  <c r="G670" i="1"/>
  <c r="G404" i="1"/>
  <c r="D412" i="1"/>
  <c r="F418" i="4"/>
  <c r="G411" i="1"/>
  <c r="G413" i="1"/>
  <c r="E273" i="9"/>
  <c r="B273" i="9" s="1"/>
  <c r="E196" i="4"/>
  <c r="D192" i="1" s="1"/>
  <c r="G184" i="1"/>
  <c r="H184" i="1"/>
  <c r="G170" i="1"/>
  <c r="F169" i="4"/>
  <c r="G166" i="1"/>
  <c r="G161" i="1"/>
  <c r="G149" i="1"/>
  <c r="H149" i="1"/>
  <c r="G146" i="1"/>
  <c r="G64" i="1"/>
  <c r="G66" i="1"/>
  <c r="F59" i="4"/>
  <c r="E27" i="9"/>
  <c r="B27" i="9" s="1"/>
  <c r="G837"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B232" i="9"/>
  <c r="B234" i="9"/>
  <c r="B244" i="9"/>
  <c r="E57" i="9"/>
  <c r="B57" i="9" s="1"/>
  <c r="F227" i="9"/>
  <c r="B227" i="9" s="1"/>
  <c r="F232" i="9"/>
  <c r="F234" i="9"/>
  <c r="B237" i="9"/>
  <c r="F244" i="9"/>
  <c r="F254" i="9"/>
  <c r="B254" i="9" s="1"/>
  <c r="E24" i="9"/>
  <c r="B24" i="9" s="1"/>
  <c r="E29" i="9"/>
  <c r="B29" i="9" s="1"/>
  <c r="E50" i="9"/>
  <c r="B50" i="9" s="1"/>
  <c r="E67" i="9"/>
  <c r="B67" i="9" s="1"/>
  <c r="E74" i="9"/>
  <c r="B74" i="9" s="1"/>
  <c r="E90" i="9"/>
  <c r="B90" i="9" s="1"/>
  <c r="E132" i="9"/>
  <c r="B132" i="9" s="1"/>
  <c r="E139" i="9"/>
  <c r="B139" i="9" s="1"/>
  <c r="E146" i="9"/>
  <c r="B146" i="9" s="1"/>
  <c r="F214" i="9"/>
  <c r="B214" i="9" s="1"/>
  <c r="F222" i="9"/>
  <c r="F230" i="9"/>
  <c r="B242" i="9"/>
  <c r="B252" i="9"/>
  <c r="F259" i="9"/>
  <c r="B259" i="9" s="1"/>
  <c r="B262" i="9"/>
  <c r="F264" i="9"/>
  <c r="F228" i="9"/>
  <c r="B228" i="9" s="1"/>
  <c r="F235" i="9"/>
  <c r="B235" i="9" s="1"/>
  <c r="F240" i="9"/>
  <c r="F270" i="9"/>
  <c r="E25" i="9"/>
  <c r="B25" i="9" s="1"/>
  <c r="B30" i="9"/>
  <c r="E32" i="9"/>
  <c r="B32" i="9" s="1"/>
  <c r="E37" i="9"/>
  <c r="B37" i="9" s="1"/>
  <c r="E51" i="9"/>
  <c r="B51" i="9" s="1"/>
  <c r="E75" i="9"/>
  <c r="B75" i="9" s="1"/>
  <c r="E84" i="9"/>
  <c r="B84" i="9" s="1"/>
  <c r="E91" i="9"/>
  <c r="B91" i="9" s="1"/>
  <c r="E133" i="9"/>
  <c r="B133" i="9" s="1"/>
  <c r="E147" i="9"/>
  <c r="B147" i="9" s="1"/>
  <c r="E156" i="9"/>
  <c r="B156" i="9" s="1"/>
  <c r="F238" i="9"/>
  <c r="F250" i="9"/>
  <c r="B253" i="9"/>
  <c r="F260" i="9"/>
  <c r="B260" i="9" s="1"/>
  <c r="B268" i="9"/>
  <c r="E61" i="9"/>
  <c r="B61" i="9" s="1"/>
  <c r="B66" i="9"/>
  <c r="E82" i="9"/>
  <c r="B82" i="9" s="1"/>
  <c r="E101" i="9"/>
  <c r="B101" i="9" s="1"/>
  <c r="E110" i="9"/>
  <c r="B110" i="9" s="1"/>
  <c r="E126" i="9"/>
  <c r="B126" i="9" s="1"/>
  <c r="E154" i="9"/>
  <c r="B154" i="9" s="1"/>
  <c r="B229" i="9"/>
  <c r="B236" i="9"/>
  <c r="F243" i="9"/>
  <c r="B243" i="9" s="1"/>
  <c r="B246" i="9"/>
  <c r="F248" i="9"/>
  <c r="B248" i="9" s="1"/>
  <c r="B258" i="9"/>
  <c r="F268" i="9"/>
  <c r="G642" i="1"/>
  <c r="G644" i="1"/>
  <c r="H599" i="1"/>
  <c r="G599" i="1"/>
  <c r="G600" i="1"/>
  <c r="E593" i="4"/>
  <c r="D587" i="1" s="1"/>
  <c r="F402" i="4"/>
  <c r="G397" i="1"/>
  <c r="G401" i="1"/>
  <c r="G386" i="1"/>
  <c r="G388" i="1"/>
  <c r="F391" i="4"/>
  <c r="D364" i="1"/>
  <c r="G365" i="1"/>
  <c r="G367" i="1"/>
  <c r="G369" i="1"/>
  <c r="G371" i="1"/>
  <c r="G360" i="1"/>
  <c r="G362" i="1"/>
  <c r="G296" i="1"/>
  <c r="E299" i="4"/>
  <c r="D294" i="1" s="1"/>
  <c r="F299" i="4"/>
  <c r="G295" i="1"/>
  <c r="H269" i="1"/>
  <c r="G269" i="1"/>
  <c r="E263" i="4"/>
  <c r="D259" i="1" s="1"/>
  <c r="G268" i="1"/>
  <c r="G267" i="1"/>
  <c r="G260" i="1"/>
  <c r="F264" i="4"/>
  <c r="F226" i="9"/>
  <c r="H248" i="1"/>
  <c r="G248" i="1"/>
  <c r="E69" i="9"/>
  <c r="B69" i="9" s="1"/>
  <c r="F252" i="4"/>
  <c r="E68" i="9"/>
  <c r="B68" i="9" s="1"/>
  <c r="E224" i="4"/>
  <c r="D220" i="1" s="1"/>
  <c r="G236" i="1"/>
  <c r="G238" i="1"/>
  <c r="G237" i="1"/>
  <c r="E215" i="4"/>
  <c r="D211" i="1" s="1"/>
  <c r="E58" i="9"/>
  <c r="B58" i="9" s="1"/>
  <c r="G206" i="1"/>
  <c r="G208" i="1"/>
  <c r="G210" i="1"/>
  <c r="B46" i="9"/>
  <c r="F188" i="4"/>
  <c r="B222" i="9"/>
  <c r="B220" i="9"/>
  <c r="E45" i="9"/>
  <c r="B45" i="9" s="1"/>
  <c r="F219" i="9"/>
  <c r="B219" i="9" s="1"/>
  <c r="H160" i="1"/>
  <c r="H162" i="1"/>
  <c r="H164" i="1"/>
  <c r="E41" i="9"/>
  <c r="B41" i="9" s="1"/>
  <c r="E163" i="4"/>
  <c r="D159" i="1" s="1"/>
  <c r="H155" i="1"/>
  <c r="G155" i="1"/>
  <c r="E152" i="4"/>
  <c r="G156" i="1"/>
  <c r="G158" i="1"/>
  <c r="G157" i="1"/>
  <c r="F159" i="4"/>
  <c r="F218" i="9"/>
  <c r="B218" i="9" s="1"/>
  <c r="E40" i="9"/>
  <c r="B40" i="9" s="1"/>
  <c r="H118" i="1"/>
  <c r="G117" i="1"/>
  <c r="G119" i="1"/>
  <c r="E106" i="4"/>
  <c r="D102" i="1" s="1"/>
  <c r="B38" i="9"/>
  <c r="G93" i="1"/>
  <c r="G71" i="1"/>
  <c r="G70" i="1"/>
  <c r="G55" i="1"/>
  <c r="G57" i="1"/>
  <c r="E50" i="4"/>
  <c r="D46" i="1" s="1"/>
  <c r="G7" i="1"/>
  <c r="G11" i="1"/>
  <c r="G5" i="1"/>
  <c r="G9" i="1"/>
  <c r="E7" i="4"/>
  <c r="D3" i="1" s="1"/>
  <c r="G4" i="1"/>
  <c r="G6" i="1"/>
  <c r="G8" i="1"/>
  <c r="G10" i="1"/>
  <c r="G12" i="1"/>
  <c r="E293" i="9"/>
  <c r="B293" i="9" s="1"/>
  <c r="E33" i="9"/>
  <c r="B33" i="9" s="1"/>
  <c r="F217" i="9"/>
  <c r="B217" i="9" s="1"/>
  <c r="E285" i="9"/>
  <c r="E292" i="9"/>
  <c r="B292" i="9" s="1"/>
  <c r="E297" i="9"/>
  <c r="B297" i="9" s="1"/>
  <c r="E299" i="9"/>
  <c r="B299" i="9" s="1"/>
  <c r="E302" i="9"/>
  <c r="B302" i="9" s="1"/>
  <c r="H544" i="1"/>
  <c r="G544" i="1"/>
  <c r="H1545" i="1"/>
  <c r="G1545" i="1"/>
  <c r="G1440" i="1"/>
  <c r="H1449" i="1"/>
  <c r="G1449" i="1"/>
  <c r="I1449" i="1" s="1"/>
  <c r="H1466" i="1"/>
  <c r="G1466" i="1"/>
  <c r="I1466" i="1" s="1"/>
  <c r="H1481" i="1"/>
  <c r="G1481" i="1"/>
  <c r="G1502" i="1"/>
  <c r="G1506" i="1"/>
  <c r="G1509" i="1"/>
  <c r="H1513" i="1"/>
  <c r="G1513" i="1"/>
  <c r="H1552" i="1"/>
  <c r="D124" i="4"/>
  <c r="F125" i="4"/>
  <c r="D163" i="4"/>
  <c r="F279" i="4"/>
  <c r="D263" i="4"/>
  <c r="F94" i="6"/>
  <c r="D89" i="6"/>
  <c r="C1388" i="1"/>
  <c r="C1416" i="1"/>
  <c r="H1422" i="1"/>
  <c r="H1430" i="1"/>
  <c r="H1438" i="1"/>
  <c r="H1440" i="1"/>
  <c r="J1447" i="1"/>
  <c r="G1457" i="1"/>
  <c r="I1457" i="1" s="1"/>
  <c r="J1464" i="1"/>
  <c r="G1473" i="1"/>
  <c r="H1488" i="1"/>
  <c r="H1520" i="1"/>
  <c r="G1542" i="1"/>
  <c r="G1546" i="1"/>
  <c r="G1549" i="1"/>
  <c r="H1553" i="1"/>
  <c r="G1553" i="1"/>
  <c r="F74" i="4"/>
  <c r="F427" i="4"/>
  <c r="D421" i="4"/>
  <c r="G1423" i="1"/>
  <c r="H1425" i="1"/>
  <c r="G1431" i="1"/>
  <c r="H1433" i="1"/>
  <c r="G1439" i="1"/>
  <c r="I1439" i="1" s="1"/>
  <c r="J1439" i="1"/>
  <c r="I1442" i="1"/>
  <c r="I1444" i="1"/>
  <c r="G1451" i="1"/>
  <c r="I1451" i="1" s="1"/>
  <c r="H1453" i="1"/>
  <c r="G1453" i="1"/>
  <c r="H1459" i="1"/>
  <c r="G1459" i="1"/>
  <c r="I1459" i="1" s="1"/>
  <c r="H1461" i="1"/>
  <c r="G1468" i="1"/>
  <c r="I1468" i="1" s="1"/>
  <c r="H1473" i="1"/>
  <c r="G1477" i="1"/>
  <c r="I1477" i="1" s="1"/>
  <c r="H1479" i="1"/>
  <c r="G1479" i="1"/>
  <c r="I1479" i="1" s="1"/>
  <c r="H1489" i="1"/>
  <c r="G1489" i="1"/>
  <c r="H1521" i="1"/>
  <c r="G1521" i="1"/>
  <c r="D7" i="4"/>
  <c r="D106" i="4"/>
  <c r="F120" i="4"/>
  <c r="D224" i="4"/>
  <c r="F225" i="4"/>
  <c r="F495" i="4"/>
  <c r="D484" i="4"/>
  <c r="F8" i="5"/>
  <c r="D7" i="5"/>
  <c r="I1446" i="1"/>
  <c r="J1449" i="1"/>
  <c r="J1457" i="1"/>
  <c r="I1463" i="1"/>
  <c r="J1466" i="1"/>
  <c r="H1472" i="1"/>
  <c r="G1472" i="1"/>
  <c r="H1474" i="1"/>
  <c r="I1474" i="1" s="1"/>
  <c r="H1529" i="1"/>
  <c r="G1529" i="1"/>
  <c r="H1561" i="1"/>
  <c r="G1561" i="1"/>
  <c r="E82" i="4"/>
  <c r="D78" i="1" s="1"/>
  <c r="D133" i="4"/>
  <c r="F153" i="4"/>
  <c r="D152" i="4"/>
  <c r="H1455" i="1"/>
  <c r="G1455" i="1"/>
  <c r="I1455" i="1" s="1"/>
  <c r="D44" i="4"/>
  <c r="F45" i="4"/>
  <c r="D196" i="4"/>
  <c r="F197" i="4"/>
  <c r="G1443" i="1"/>
  <c r="I1443" i="1" s="1"/>
  <c r="J1443" i="1"/>
  <c r="J1451" i="1"/>
  <c r="J1468" i="1"/>
  <c r="J1477" i="1"/>
  <c r="H1497" i="1"/>
  <c r="G1497" i="1"/>
  <c r="E298" i="4"/>
  <c r="D472" i="4"/>
  <c r="F473" i="4"/>
  <c r="C41" i="1"/>
  <c r="C165" i="1"/>
  <c r="C193" i="1"/>
  <c r="H1462" i="1"/>
  <c r="G1462" i="1"/>
  <c r="I1462" i="1" s="1"/>
  <c r="H1504" i="1"/>
  <c r="G1526" i="1"/>
  <c r="G1530" i="1"/>
  <c r="G1533" i="1"/>
  <c r="H1537" i="1"/>
  <c r="G1537" i="1"/>
  <c r="G1558" i="1"/>
  <c r="G1562" i="1"/>
  <c r="G1565" i="1"/>
  <c r="H1569" i="1"/>
  <c r="G1569" i="1"/>
  <c r="H1573" i="1"/>
  <c r="G1573" i="1"/>
  <c r="H1577" i="1"/>
  <c r="G1577" i="1"/>
  <c r="D50" i="4"/>
  <c r="H1421" i="1"/>
  <c r="G1427" i="1"/>
  <c r="H1429" i="1"/>
  <c r="H1437" i="1"/>
  <c r="H1443" i="1"/>
  <c r="G1450" i="1"/>
  <c r="I1450" i="1" s="1"/>
  <c r="G1454" i="1"/>
  <c r="H1456" i="1"/>
  <c r="I1456" i="1" s="1"/>
  <c r="G1467" i="1"/>
  <c r="I1467" i="1" s="1"/>
  <c r="J1472" i="1"/>
  <c r="G1476" i="1"/>
  <c r="I1476" i="1" s="1"/>
  <c r="G1480" i="1"/>
  <c r="G1494" i="1"/>
  <c r="G1501" i="1"/>
  <c r="H1505" i="1"/>
  <c r="G1505" i="1"/>
  <c r="H1544" i="1"/>
  <c r="D82" i="4"/>
  <c r="F91" i="4"/>
  <c r="E420" i="4"/>
  <c r="D567" i="4"/>
  <c r="F574" i="4"/>
  <c r="G143" i="9"/>
  <c r="E143" i="9" s="1"/>
  <c r="B143" i="9" s="1"/>
  <c r="F603" i="4"/>
  <c r="F70" i="5"/>
  <c r="D69" i="5"/>
  <c r="F36" i="6"/>
  <c r="D35" i="6"/>
  <c r="D298" i="4"/>
  <c r="D408" i="4" s="1"/>
  <c r="F397" i="4"/>
  <c r="F417" i="4"/>
  <c r="D515" i="4"/>
  <c r="F522" i="4"/>
  <c r="E68" i="5"/>
  <c r="G307" i="9"/>
  <c r="E307" i="9" s="1"/>
  <c r="B307" i="9" s="1"/>
  <c r="D176" i="5"/>
  <c r="F207" i="5"/>
  <c r="D206" i="5"/>
  <c r="I20" i="3"/>
  <c r="D459" i="4"/>
  <c r="D529" i="4"/>
  <c r="F581" i="4"/>
  <c r="E363" i="4"/>
  <c r="F363" i="4" s="1"/>
  <c r="E580" i="4"/>
  <c r="D574" i="1" s="1"/>
  <c r="D593" i="4"/>
  <c r="D42" i="8"/>
  <c r="H19" i="9" s="1"/>
  <c r="E19" i="9" s="1"/>
  <c r="B19" i="9" s="1"/>
  <c r="E643" i="4"/>
  <c r="D637" i="1" s="1"/>
  <c r="E529" i="4"/>
  <c r="D625" i="4"/>
  <c r="E176" i="5"/>
  <c r="D49" i="8"/>
  <c r="C1524" i="1" s="1"/>
  <c r="F300" i="4"/>
  <c r="F312" i="4"/>
  <c r="F352" i="4"/>
  <c r="F364" i="4"/>
  <c r="E567" i="4"/>
  <c r="D561" i="1" s="1"/>
  <c r="F177" i="5"/>
  <c r="E141" i="6"/>
  <c r="D114" i="6"/>
  <c r="D5" i="7"/>
  <c r="I10" i="9"/>
  <c r="D12" i="5"/>
  <c r="E118" i="9"/>
  <c r="B118" i="9" s="1"/>
  <c r="B120" i="9"/>
  <c r="E142" i="9"/>
  <c r="B142" i="9" s="1"/>
  <c r="E158" i="9"/>
  <c r="B158" i="9" s="1"/>
  <c r="B160" i="9"/>
  <c r="G164" i="9"/>
  <c r="E164" i="9" s="1"/>
  <c r="B164" i="9" s="1"/>
  <c r="M213" i="9"/>
  <c r="B216" i="9"/>
  <c r="B221" i="9"/>
  <c r="B240" i="9"/>
  <c r="B245" i="9"/>
  <c r="H307" i="9"/>
  <c r="F79" i="5"/>
  <c r="F135" i="5"/>
  <c r="E309" i="9"/>
  <c r="B309" i="9" s="1"/>
  <c r="F115" i="6"/>
  <c r="E54" i="9"/>
  <c r="B54" i="9" s="1"/>
  <c r="B56" i="9"/>
  <c r="E72" i="9"/>
  <c r="B72" i="9" s="1"/>
  <c r="E94" i="9"/>
  <c r="B94" i="9" s="1"/>
  <c r="B96" i="9"/>
  <c r="G169" i="9"/>
  <c r="E169" i="9" s="1"/>
  <c r="B169" i="9" s="1"/>
  <c r="G173" i="9"/>
  <c r="E173" i="9" s="1"/>
  <c r="B173" i="9" s="1"/>
  <c r="G177" i="9"/>
  <c r="E177" i="9" s="1"/>
  <c r="B177" i="9" s="1"/>
  <c r="B238" i="9"/>
  <c r="B250" i="9"/>
  <c r="B270" i="9"/>
  <c r="E70" i="9"/>
  <c r="B70" i="9" s="1"/>
  <c r="E112" i="9"/>
  <c r="B112" i="9" s="1"/>
  <c r="E134" i="9"/>
  <c r="B134" i="9" s="1"/>
  <c r="B224" i="9"/>
  <c r="B226" i="9"/>
  <c r="F119" i="5"/>
  <c r="F190" i="5"/>
  <c r="F238" i="5"/>
  <c r="F246" i="5"/>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162" i="9"/>
  <c r="E162" i="9" s="1"/>
  <c r="B162" i="9" s="1"/>
  <c r="B256" i="9"/>
  <c r="F277" i="9"/>
  <c r="H289" i="9"/>
  <c r="E289" i="9" s="1"/>
  <c r="B289" i="9" s="1"/>
  <c r="F149" i="5"/>
  <c r="D5" i="6"/>
  <c r="B64" i="9"/>
  <c r="B128" i="9"/>
  <c r="G167" i="9"/>
  <c r="E167" i="9" s="1"/>
  <c r="B167" i="9" s="1"/>
  <c r="G171" i="9"/>
  <c r="E171" i="9" s="1"/>
  <c r="B171" i="9" s="1"/>
  <c r="G175" i="9"/>
  <c r="E175" i="9" s="1"/>
  <c r="B175" i="9" s="1"/>
  <c r="G179" i="9"/>
  <c r="E179" i="9" s="1"/>
  <c r="B179" i="9" s="1"/>
  <c r="B285" i="9"/>
  <c r="B301" i="9"/>
  <c r="F88" i="5"/>
  <c r="D146" i="5"/>
  <c r="E80" i="9"/>
  <c r="B80" i="9" s="1"/>
  <c r="E102" i="9"/>
  <c r="B102" i="9" s="1"/>
  <c r="B104" i="9"/>
  <c r="B144" i="9"/>
  <c r="B230" i="9"/>
  <c r="B264" i="9"/>
  <c r="F644" i="4" l="1"/>
  <c r="H638" i="1"/>
  <c r="H1576" i="1"/>
  <c r="H1499" i="1"/>
  <c r="G1499" i="1"/>
  <c r="G645" i="1"/>
  <c r="H412" i="1"/>
  <c r="G412" i="1"/>
  <c r="F213" i="9"/>
  <c r="B213" i="9" s="1"/>
  <c r="H364" i="1"/>
  <c r="G364" i="1"/>
  <c r="H294" i="1"/>
  <c r="G294" i="1"/>
  <c r="G211" i="1"/>
  <c r="H211" i="1"/>
  <c r="F215" i="4"/>
  <c r="E151" i="4"/>
  <c r="D148" i="1"/>
  <c r="C403" i="1"/>
  <c r="F176" i="5"/>
  <c r="D175" i="5"/>
  <c r="H22" i="3"/>
  <c r="C1153" i="1"/>
  <c r="D6" i="4"/>
  <c r="C3" i="1"/>
  <c r="F7" i="4"/>
  <c r="I34" i="3"/>
  <c r="C1517" i="1"/>
  <c r="F459" i="4"/>
  <c r="C453" i="1"/>
  <c r="I21" i="3"/>
  <c r="D1046" i="1"/>
  <c r="F567" i="4"/>
  <c r="C561" i="1"/>
  <c r="F50" i="4"/>
  <c r="C46" i="1"/>
  <c r="D293" i="1"/>
  <c r="F133" i="4"/>
  <c r="C129" i="1"/>
  <c r="F484" i="4"/>
  <c r="C478" i="1"/>
  <c r="I1473" i="1"/>
  <c r="H1416" i="1"/>
  <c r="G1416" i="1"/>
  <c r="C120" i="1"/>
  <c r="F124" i="4"/>
  <c r="E528" i="4"/>
  <c r="E635" i="4" s="1"/>
  <c r="D629" i="1" s="1"/>
  <c r="D523" i="1"/>
  <c r="F7" i="5"/>
  <c r="H20" i="3"/>
  <c r="C985" i="1"/>
  <c r="G312" i="9"/>
  <c r="E312" i="9" s="1"/>
  <c r="D68" i="5"/>
  <c r="D6" i="5" s="1"/>
  <c r="F69" i="5"/>
  <c r="C1047" i="1"/>
  <c r="D414" i="1"/>
  <c r="F196" i="4"/>
  <c r="C192" i="1"/>
  <c r="H1388" i="1"/>
  <c r="G1388" i="1"/>
  <c r="D420" i="4"/>
  <c r="C415" i="1"/>
  <c r="F421" i="4"/>
  <c r="B192" i="9"/>
  <c r="G315" i="9"/>
  <c r="E315" i="9" s="1"/>
  <c r="H29" i="3"/>
  <c r="C1436" i="1"/>
  <c r="F515" i="4"/>
  <c r="C509" i="1"/>
  <c r="F89" i="6"/>
  <c r="C1383" i="1"/>
  <c r="F114" i="6"/>
  <c r="H27" i="3"/>
  <c r="C1408" i="1"/>
  <c r="G1524" i="1"/>
  <c r="H1524" i="1"/>
  <c r="F593" i="4"/>
  <c r="C587" i="1"/>
  <c r="D43" i="8"/>
  <c r="E6" i="5"/>
  <c r="F82" i="4"/>
  <c r="C78" i="1"/>
  <c r="H193" i="1"/>
  <c r="G193" i="1"/>
  <c r="F44" i="4"/>
  <c r="C40" i="1"/>
  <c r="F224" i="4"/>
  <c r="C220" i="1"/>
  <c r="E6" i="4"/>
  <c r="C159" i="1"/>
  <c r="F163" i="4"/>
  <c r="F12" i="5"/>
  <c r="C990" i="1"/>
  <c r="I28" i="3"/>
  <c r="D1435" i="1"/>
  <c r="E175" i="5"/>
  <c r="D1152" i="1" s="1"/>
  <c r="I22" i="3"/>
  <c r="D1153" i="1"/>
  <c r="H574" i="1"/>
  <c r="G574" i="1"/>
  <c r="G310" i="9"/>
  <c r="E310" i="9" s="1"/>
  <c r="B310" i="9" s="1"/>
  <c r="F206" i="5"/>
  <c r="C1183" i="1"/>
  <c r="G165" i="1"/>
  <c r="H165" i="1"/>
  <c r="F263" i="4"/>
  <c r="C259" i="1"/>
  <c r="D407" i="4"/>
  <c r="F298" i="4"/>
  <c r="C293" i="1"/>
  <c r="F146" i="5"/>
  <c r="C1124" i="1"/>
  <c r="G317" i="9"/>
  <c r="E317" i="9" s="1"/>
  <c r="D141" i="6"/>
  <c r="F5" i="6"/>
  <c r="H24" i="3"/>
  <c r="C1299" i="1"/>
  <c r="C619" i="1"/>
  <c r="F625" i="4"/>
  <c r="E350" i="4"/>
  <c r="E407" i="4" s="1"/>
  <c r="D402" i="1" s="1"/>
  <c r="D358" i="1"/>
  <c r="H41" i="1"/>
  <c r="G41" i="1"/>
  <c r="F106" i="4"/>
  <c r="C102" i="1"/>
  <c r="I1440" i="1"/>
  <c r="H21" i="9"/>
  <c r="G21" i="9"/>
  <c r="D151" i="4"/>
  <c r="F152" i="4"/>
  <c r="C148" i="1"/>
  <c r="G637" i="1"/>
  <c r="H637" i="1"/>
  <c r="D528" i="4"/>
  <c r="F529" i="4"/>
  <c r="C523" i="1"/>
  <c r="F35" i="6"/>
  <c r="H25" i="3"/>
  <c r="C1329" i="1"/>
  <c r="F472" i="4"/>
  <c r="C466" i="1"/>
  <c r="I1472" i="1"/>
  <c r="E289" i="4" l="1"/>
  <c r="E290" i="4" s="1"/>
  <c r="D286" i="1" s="1"/>
  <c r="I17" i="3"/>
  <c r="D147" i="1"/>
  <c r="G284" i="9"/>
  <c r="E284" i="9" s="1"/>
  <c r="B284" i="9" s="1"/>
  <c r="G278" i="9"/>
  <c r="F6" i="5"/>
  <c r="C984" i="1"/>
  <c r="E412" i="4"/>
  <c r="I16" i="3"/>
  <c r="D2" i="1"/>
  <c r="H619" i="1"/>
  <c r="G619" i="1"/>
  <c r="H220" i="1"/>
  <c r="G220" i="1"/>
  <c r="G1436" i="1"/>
  <c r="H1436" i="1"/>
  <c r="H453" i="1"/>
  <c r="G453" i="1"/>
  <c r="H102" i="1"/>
  <c r="G102" i="1"/>
  <c r="G1299" i="1"/>
  <c r="H1299" i="1"/>
  <c r="G293" i="1"/>
  <c r="H293" i="1"/>
  <c r="C1518" i="1"/>
  <c r="I35" i="3"/>
  <c r="H192" i="1"/>
  <c r="G192" i="1"/>
  <c r="G985" i="1"/>
  <c r="H985" i="1"/>
  <c r="G1153" i="1"/>
  <c r="H1153" i="1"/>
  <c r="H278" i="9"/>
  <c r="D984" i="1"/>
  <c r="B312" i="9"/>
  <c r="H120" i="1"/>
  <c r="G120" i="1"/>
  <c r="D412" i="4"/>
  <c r="F6" i="4"/>
  <c r="H16" i="3"/>
  <c r="C2" i="1"/>
  <c r="H466" i="1"/>
  <c r="G466" i="1"/>
  <c r="H990" i="1"/>
  <c r="G990" i="1"/>
  <c r="H40" i="1"/>
  <c r="G40" i="1"/>
  <c r="G587" i="1"/>
  <c r="H587" i="1"/>
  <c r="B315" i="9"/>
  <c r="E314" i="9"/>
  <c r="I10" i="3" s="1"/>
  <c r="H46" i="1"/>
  <c r="G46" i="1"/>
  <c r="H1517" i="1"/>
  <c r="G1517" i="1"/>
  <c r="H11" i="3"/>
  <c r="D636" i="4"/>
  <c r="F528" i="4"/>
  <c r="C522" i="1"/>
  <c r="H148" i="1"/>
  <c r="G148" i="1"/>
  <c r="F407" i="4"/>
  <c r="C402" i="1"/>
  <c r="F175" i="5"/>
  <c r="C1152" i="1"/>
  <c r="H3" i="1"/>
  <c r="G3" i="1"/>
  <c r="G259" i="1"/>
  <c r="H259" i="1"/>
  <c r="G1383" i="1"/>
  <c r="H1383" i="1"/>
  <c r="H478" i="1"/>
  <c r="G478" i="1"/>
  <c r="H561" i="1"/>
  <c r="G561" i="1"/>
  <c r="K1450" i="9"/>
  <c r="F68" i="5"/>
  <c r="H21" i="3"/>
  <c r="C1046" i="1"/>
  <c r="B317" i="9"/>
  <c r="E316" i="9"/>
  <c r="G159" i="1"/>
  <c r="H159" i="1"/>
  <c r="G313" i="9"/>
  <c r="E313" i="9" s="1"/>
  <c r="B313" i="9" s="1"/>
  <c r="G1183" i="1"/>
  <c r="H1183" i="1"/>
  <c r="G1329" i="1"/>
  <c r="H1329" i="1"/>
  <c r="F141" i="6"/>
  <c r="H28" i="3"/>
  <c r="C1435" i="1"/>
  <c r="H9" i="3" s="1"/>
  <c r="H17" i="3"/>
  <c r="C147" i="1"/>
  <c r="D289" i="4"/>
  <c r="F151" i="4"/>
  <c r="H358" i="1"/>
  <c r="G358" i="1"/>
  <c r="G415" i="1"/>
  <c r="H415" i="1"/>
  <c r="G1047" i="1"/>
  <c r="H1047" i="1"/>
  <c r="G523" i="1"/>
  <c r="H523" i="1"/>
  <c r="E21" i="9"/>
  <c r="E408" i="4"/>
  <c r="D345" i="1"/>
  <c r="F350" i="4"/>
  <c r="H1124" i="1"/>
  <c r="G1124" i="1"/>
  <c r="H78" i="1"/>
  <c r="G78" i="1"/>
  <c r="H1408" i="1"/>
  <c r="G1408" i="1"/>
  <c r="G509" i="1"/>
  <c r="H509" i="1"/>
  <c r="F420" i="4"/>
  <c r="D635" i="4"/>
  <c r="C414" i="1"/>
  <c r="E636" i="4"/>
  <c r="D630" i="1" s="1"/>
  <c r="D522" i="1"/>
  <c r="G129" i="1"/>
  <c r="H129" i="1"/>
  <c r="E311" i="9" l="1"/>
  <c r="I11" i="3" s="1"/>
  <c r="E291" i="4"/>
  <c r="D287" i="1" s="1"/>
  <c r="E413" i="4"/>
  <c r="E414" i="4" s="1"/>
  <c r="D409" i="1" s="1"/>
  <c r="D285" i="1"/>
  <c r="K3" i="9"/>
  <c r="I9" i="3"/>
  <c r="H8" i="3"/>
  <c r="H984" i="1"/>
  <c r="G984" i="1"/>
  <c r="B21" i="9"/>
  <c r="D639" i="4"/>
  <c r="C407" i="1"/>
  <c r="F412" i="4"/>
  <c r="H1518" i="1"/>
  <c r="G1518" i="1"/>
  <c r="H1152" i="1"/>
  <c r="G1152" i="1"/>
  <c r="D290" i="4"/>
  <c r="H522" i="1"/>
  <c r="G522" i="1"/>
  <c r="F635" i="4"/>
  <c r="C629" i="1"/>
  <c r="G147" i="1"/>
  <c r="H147" i="1"/>
  <c r="H1046" i="1"/>
  <c r="G1046" i="1"/>
  <c r="E639" i="4"/>
  <c r="D407" i="1"/>
  <c r="H414" i="1"/>
  <c r="G414" i="1"/>
  <c r="F289" i="4"/>
  <c r="D413" i="4"/>
  <c r="D414" i="4" s="1"/>
  <c r="D291" i="4"/>
  <c r="C285" i="1"/>
  <c r="G1435" i="1"/>
  <c r="H1435" i="1"/>
  <c r="G345" i="1"/>
  <c r="H345" i="1"/>
  <c r="F636" i="4"/>
  <c r="C630" i="1"/>
  <c r="N3" i="9"/>
  <c r="H2" i="1"/>
  <c r="G2" i="1"/>
  <c r="H402" i="1"/>
  <c r="G402" i="1"/>
  <c r="E278" i="9"/>
  <c r="D403" i="1"/>
  <c r="F408" i="4"/>
  <c r="E640" i="4" l="1"/>
  <c r="D634" i="1" s="1"/>
  <c r="E415" i="4"/>
  <c r="D410" i="1" s="1"/>
  <c r="D408" i="1"/>
  <c r="F414" i="4"/>
  <c r="C409" i="1"/>
  <c r="H630" i="1"/>
  <c r="G630" i="1"/>
  <c r="H629" i="1"/>
  <c r="G629" i="1"/>
  <c r="M3" i="9"/>
  <c r="G407" i="1"/>
  <c r="H407" i="1"/>
  <c r="G285" i="1"/>
  <c r="H285" i="1"/>
  <c r="D633" i="1"/>
  <c r="G403" i="1"/>
  <c r="H403" i="1"/>
  <c r="F291" i="4"/>
  <c r="C287" i="1"/>
  <c r="F290" i="4"/>
  <c r="C286" i="1"/>
  <c r="F639" i="4"/>
  <c r="C633" i="1"/>
  <c r="B278" i="9"/>
  <c r="E277" i="9"/>
  <c r="I8" i="3" s="1"/>
  <c r="D640" i="4"/>
  <c r="F413" i="4"/>
  <c r="D415" i="4"/>
  <c r="C408" i="1"/>
  <c r="E641" i="4" l="1"/>
  <c r="D635" i="1" s="1"/>
  <c r="E642" i="4"/>
  <c r="D636" i="1" s="1"/>
  <c r="H408" i="1"/>
  <c r="G408" i="1"/>
  <c r="D642" i="4"/>
  <c r="F640" i="4"/>
  <c r="C634" i="1"/>
  <c r="H287" i="1"/>
  <c r="G287" i="1"/>
  <c r="D641" i="4"/>
  <c r="F415" i="4"/>
  <c r="C410" i="1"/>
  <c r="H286" i="1"/>
  <c r="G286" i="1"/>
  <c r="G409" i="1"/>
  <c r="H409" i="1"/>
  <c r="G633" i="1"/>
  <c r="H633" i="1"/>
  <c r="E645" i="4" l="1"/>
  <c r="I18" i="3" s="1"/>
  <c r="E646" i="4"/>
  <c r="I19" i="3" s="1"/>
  <c r="H634" i="1"/>
  <c r="G634" i="1"/>
  <c r="F642" i="4"/>
  <c r="D646" i="4"/>
  <c r="C636" i="1"/>
  <c r="H410" i="1"/>
  <c r="G410" i="1"/>
  <c r="D645" i="4"/>
  <c r="F641" i="4"/>
  <c r="C635" i="1"/>
  <c r="G276" i="9" l="1"/>
  <c r="E276" i="9" s="1"/>
  <c r="B276" i="9" s="1"/>
  <c r="D640" i="1"/>
  <c r="D639" i="1"/>
  <c r="H7" i="3" s="1"/>
  <c r="H635" i="1"/>
  <c r="G635" i="1"/>
  <c r="H19" i="3"/>
  <c r="F646" i="4"/>
  <c r="C640" i="1"/>
  <c r="F645" i="4"/>
  <c r="H18" i="3"/>
  <c r="C639" i="1"/>
  <c r="H636" i="1"/>
  <c r="G636" i="1"/>
  <c r="H640" i="1" l="1"/>
  <c r="G640" i="1"/>
  <c r="J3" i="9"/>
  <c r="H639" i="1"/>
  <c r="G639" i="1"/>
  <c r="M272" i="9" l="1"/>
  <c r="L272" i="9"/>
  <c r="H274" i="9"/>
  <c r="G274" i="9"/>
  <c r="H18" i="9"/>
  <c r="G18" i="9"/>
  <c r="K8" i="9"/>
  <c r="I7" i="9"/>
  <c r="K10" i="9"/>
  <c r="I9" i="9"/>
  <c r="J13" i="9"/>
  <c r="K13" i="9"/>
  <c r="M15" i="9"/>
  <c r="K9" i="9"/>
  <c r="I11" i="9"/>
  <c r="K6" i="9"/>
  <c r="I5" i="9"/>
  <c r="J17" i="9"/>
  <c r="K12" i="9"/>
  <c r="G17" i="9"/>
  <c r="I17" i="9"/>
  <c r="K7" i="9"/>
  <c r="H16" i="9"/>
  <c r="J10" i="9"/>
  <c r="J6" i="9"/>
  <c r="H15" i="9"/>
  <c r="L15" i="9"/>
  <c r="H17" i="9"/>
  <c r="G16" i="9"/>
  <c r="G15" i="9"/>
  <c r="L16" i="9"/>
  <c r="M16" i="9"/>
  <c r="I6" i="9"/>
  <c r="I8" i="9"/>
  <c r="J8" i="9"/>
  <c r="J9" i="9"/>
  <c r="J11" i="9"/>
  <c r="K11" i="9"/>
  <c r="I13" i="9"/>
  <c r="I12" i="9"/>
  <c r="J5" i="9"/>
  <c r="K5" i="9"/>
  <c r="J7" i="9"/>
  <c r="J12" i="9"/>
  <c r="E6" i="9" l="1"/>
  <c r="B6" i="9" s="1"/>
  <c r="F272" i="9"/>
  <c r="B272" i="9" s="1"/>
  <c r="E274" i="9"/>
  <c r="B274" i="9" s="1"/>
  <c r="E18" i="9"/>
  <c r="B18" i="9" s="1"/>
  <c r="F15" i="9"/>
  <c r="E10" i="9"/>
  <c r="B10" i="9" s="1"/>
  <c r="E8" i="9"/>
  <c r="B8" i="9" s="1"/>
  <c r="E7" i="9"/>
  <c r="B7" i="9" s="1"/>
  <c r="E9" i="9"/>
  <c r="B9" i="9" s="1"/>
  <c r="E12" i="9"/>
  <c r="B12" i="9" s="1"/>
  <c r="F16" i="9"/>
  <c r="E11" i="9"/>
  <c r="B11" i="9" s="1"/>
  <c r="E13" i="9"/>
  <c r="B13" i="9" s="1"/>
  <c r="E15" i="9"/>
  <c r="E16" i="9"/>
  <c r="E17" i="9"/>
  <c r="B17" i="9" s="1"/>
  <c r="E5" i="9"/>
  <c r="F20" i="9" l="1"/>
  <c r="E20" i="9"/>
  <c r="I7" i="3" s="1"/>
  <c r="F14" i="9"/>
  <c r="B16" i="9"/>
  <c r="B5" i="9"/>
  <c r="E4" i="9"/>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<sst xmlns="http://schemas.openxmlformats.org/spreadsheetml/2006/main" count="4360" uniqueCount="3421">
  <si>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</si>
  <si>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</si>
  <si>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</si>
  <si>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</si>
  <si>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</si>
  <si>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</si>
  <si>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</si>
  <si>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</si>
  <si>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</si>
  <si>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</si>
  <si>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</si>
  <si>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</si>
  <si>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</si>
  <si>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</si>
  <si>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</si>
  <si>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</si>
  <si>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</si>
  <si>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</si>
  <si>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</si>
  <si>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</si>
  <si>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</si>
  <si>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</si>
  <si>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</si>
  <si>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</si>
  <si>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</si>
  <si>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</si>
  <si>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</si>
  <si>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</si>
  <si>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</si>
  <si>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</si>
  <si>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</si>
  <si>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OTOK</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</si>
  <si>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</si>
  <si>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</si>
  <si>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</si>
  <si>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</si>
  <si>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</si>
  <si>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</si>
  <si>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</si>
  <si>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</si>
  <si>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</si>
  <si>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</si>
  <si>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</si>
  <si>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</si>
  <si>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</si>
  <si>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</si>
  <si>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</si>
  <si>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</si>
  <si>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</si>
  <si>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38036 - GRAD OTOK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</si>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</sst>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2136869.19</v>
      </c>
      <c r="D2" s="6">
        <f>'PR-RAS'!E6</f>
        <v>5781473.379999999</v>
      </c>
      <c r="E2" s="6">
        <v>0</v>
      </c>
      <c r="F2" s="6">
        <v>0</v>
      </c>
      <c r="G2" s="7">
        <f t="shared" ref="G2:G264" si="0">(B2/1000)*(C2*1+D2*2)</f>
        <v>13699.815949999998</v>
      </c>
      <c r="H2" s="7">
        <f t="shared" ref="H2:H264" si="1">ABS(C2-ROUND(C2,0))+ABS(D2-ROUND(D2,0))</f>
        <v>0.56999999890103936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551332.61</v>
      </c>
      <c r="D3" s="1">
        <f>'PR-RAS'!E7</f>
        <v>542009.06000000006</v>
      </c>
      <c r="E3" s="1">
        <v>0</v>
      </c>
      <c r="F3" s="1">
        <v>0</v>
      </c>
      <c r="G3" s="2">
        <f t="shared" si="0"/>
        <v>3270.7014600000002</v>
      </c>
      <c r="H3" s="2">
        <f t="shared" si="1"/>
        <v>0.45000000006984919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497525.57999999996</v>
      </c>
      <c r="D4" s="1">
        <f>'PR-RAS'!E8</f>
        <v>492898.86000000004</v>
      </c>
      <c r="E4" s="1">
        <v>0</v>
      </c>
      <c r="F4" s="1">
        <v>0</v>
      </c>
      <c r="G4" s="2">
        <f t="shared" si="0"/>
        <v>4449.9699000000001</v>
      </c>
      <c r="H4" s="2">
        <f t="shared" si="1"/>
        <v>0.55999999999767169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526134.61</v>
      </c>
      <c r="D5" s="1">
        <f>'PR-RAS'!E9</f>
        <v>564584.01</v>
      </c>
      <c r="E5" s="1">
        <v>0</v>
      </c>
      <c r="F5" s="1">
        <v>0</v>
      </c>
      <c r="G5" s="2">
        <f t="shared" si="0"/>
        <v>6621.2105199999996</v>
      </c>
      <c r="H5" s="2">
        <f t="shared" si="1"/>
        <v>0.40000000002328306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50039.13</v>
      </c>
      <c r="D6" s="1">
        <f>'PR-RAS'!E10</f>
        <v>58376.78</v>
      </c>
      <c r="E6" s="1">
        <v>0</v>
      </c>
      <c r="F6" s="1">
        <v>0</v>
      </c>
      <c r="G6" s="2">
        <f t="shared" si="0"/>
        <v>833.96345000000008</v>
      </c>
      <c r="H6" s="2">
        <f t="shared" si="1"/>
        <v>0.34999999999854481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26832.53</v>
      </c>
      <c r="D7" s="1">
        <f>'PR-RAS'!E11</f>
        <v>31407.05</v>
      </c>
      <c r="E7" s="1">
        <v>0</v>
      </c>
      <c r="F7" s="1">
        <v>0</v>
      </c>
      <c r="G7" s="2">
        <f t="shared" si="0"/>
        <v>537.87977999999998</v>
      </c>
      <c r="H7" s="2">
        <f t="shared" si="1"/>
        <v>0.52000000000043656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10194.82</v>
      </c>
      <c r="D8" s="1">
        <f>'PR-RAS'!E12</f>
        <v>44213.07</v>
      </c>
      <c r="E8" s="1">
        <v>0</v>
      </c>
      <c r="F8" s="1">
        <v>0</v>
      </c>
      <c r="G8" s="2">
        <f t="shared" si="0"/>
        <v>690.34672</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115675.51</v>
      </c>
      <c r="D11" s="1">
        <f>'PR-RAS'!E15</f>
        <v>205682.05</v>
      </c>
      <c r="E11" s="1">
        <v>0</v>
      </c>
      <c r="F11" s="1">
        <v>0</v>
      </c>
      <c r="G11" s="2">
        <f t="shared" si="0"/>
        <v>5270.3960999999999</v>
      </c>
      <c r="H11" s="2">
        <f t="shared" si="1"/>
        <v>0.53999999999359716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49978</v>
      </c>
      <c r="D19" s="1">
        <f>'PR-RAS'!E23</f>
        <v>43090.04</v>
      </c>
      <c r="E19" s="1">
        <v>0</v>
      </c>
      <c r="F19" s="1">
        <v>0</v>
      </c>
      <c r="G19" s="2">
        <f t="shared" si="0"/>
        <v>2450.8454400000001</v>
      </c>
      <c r="H19" s="2">
        <f t="shared" si="1"/>
        <v>4.0000000000873115E-2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49978</v>
      </c>
      <c r="D23" s="1">
        <f>'PR-RAS'!E27</f>
        <v>43090.04</v>
      </c>
      <c r="E23" s="1">
        <v>0</v>
      </c>
      <c r="F23" s="1">
        <v>0</v>
      </c>
      <c r="G23" s="2">
        <f t="shared" si="0"/>
        <v>2995.4777600000002</v>
      </c>
      <c r="H23" s="2">
        <f t="shared" si="1"/>
        <v>4.0000000000873115E-2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3829.03</v>
      </c>
      <c r="D25" s="1">
        <f>'PR-RAS'!E29</f>
        <v>6020.16</v>
      </c>
      <c r="E25" s="1">
        <v>0</v>
      </c>
      <c r="F25" s="1">
        <v>0</v>
      </c>
      <c r="G25" s="2">
        <f t="shared" si="0"/>
        <v>380.86439999999999</v>
      </c>
      <c r="H25" s="2">
        <f t="shared" si="1"/>
        <v>0.19000000000005457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3800.77</v>
      </c>
      <c r="D27" s="1">
        <f>'PR-RAS'!E31</f>
        <v>5819.82</v>
      </c>
      <c r="E27" s="1">
        <v>0</v>
      </c>
      <c r="F27" s="1">
        <v>0</v>
      </c>
      <c r="G27" s="2">
        <f t="shared" si="0"/>
        <v>401.45065999999997</v>
      </c>
      <c r="H27" s="2">
        <f t="shared" si="1"/>
        <v>0.41000000000030923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28.26</v>
      </c>
      <c r="D29" s="1">
        <f>'PR-RAS'!E33</f>
        <v>200.34</v>
      </c>
      <c r="E29" s="1">
        <v>0</v>
      </c>
      <c r="F29" s="1">
        <v>0</v>
      </c>
      <c r="G29" s="2">
        <f t="shared" si="0"/>
        <v>12.01032</v>
      </c>
      <c r="H29" s="2">
        <f t="shared" si="1"/>
        <v>0.60000000000000497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749459.81</v>
      </c>
      <c r="D46" s="1">
        <f>'PR-RAS'!E50</f>
        <v>1488455.8599999999</v>
      </c>
      <c r="E46" s="1">
        <v>0</v>
      </c>
      <c r="F46" s="1">
        <v>0</v>
      </c>
      <c r="G46" s="2">
        <f t="shared" si="0"/>
        <v>167686.71884999998</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585425.74</v>
      </c>
      <c r="D55" s="1">
        <f>'PR-RAS'!E59</f>
        <v>1176828.96</v>
      </c>
      <c r="E55" s="1">
        <v>0</v>
      </c>
      <c r="F55" s="1">
        <v>0</v>
      </c>
      <c r="G55" s="2">
        <f t="shared" si="0"/>
        <v>158710.51764000001</v>
      </c>
      <c r="H55" s="2">
        <f t="shared" si="1"/>
        <v>0.30000000004656613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564242.93999999994</v>
      </c>
      <c r="D56" s="1">
        <f>'PR-RAS'!E60</f>
        <v>1154422.77</v>
      </c>
      <c r="E56" s="1">
        <v>0</v>
      </c>
      <c r="F56" s="1">
        <v>0</v>
      </c>
      <c r="G56" s="2">
        <f t="shared" si="0"/>
        <v>158019.8664</v>
      </c>
      <c r="H56" s="2">
        <f t="shared" si="1"/>
        <v>0.2900000000372529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21182.799999999999</v>
      </c>
      <c r="D57" s="1">
        <f>'PR-RAS'!E61</f>
        <v>22406.19</v>
      </c>
      <c r="E57" s="1">
        <v>0</v>
      </c>
      <c r="F57" s="1">
        <v>0</v>
      </c>
      <c r="G57" s="2">
        <f t="shared" si="0"/>
        <v>3695.7300799999998</v>
      </c>
      <c r="H57" s="2">
        <f t="shared" si="1"/>
        <v>0.38999999999941792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4766.8099999999995</v>
      </c>
      <c r="D64" s="1">
        <f>'PR-RAS'!E68</f>
        <v>14026.9</v>
      </c>
      <c r="E64" s="1">
        <v>0</v>
      </c>
      <c r="F64" s="1">
        <v>0</v>
      </c>
      <c r="G64" s="2">
        <f t="shared" si="0"/>
        <v>2067.6984299999999</v>
      </c>
      <c r="H64" s="2">
        <f t="shared" si="1"/>
        <v>0.29000000000087311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944.4</v>
      </c>
      <c r="D65" s="1">
        <f>'PR-RAS'!E69</f>
        <v>1607.4</v>
      </c>
      <c r="E65" s="1">
        <v>0</v>
      </c>
      <c r="F65" s="1">
        <v>0</v>
      </c>
      <c r="G65" s="2">
        <f t="shared" si="0"/>
        <v>266.18880000000001</v>
      </c>
      <c r="H65" s="2">
        <f t="shared" si="1"/>
        <v>0.80000000000006821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3822.41</v>
      </c>
      <c r="D66" s="1">
        <f>'PR-RAS'!E70</f>
        <v>12419.5</v>
      </c>
      <c r="E66" s="1">
        <v>0</v>
      </c>
      <c r="F66" s="1">
        <v>0</v>
      </c>
      <c r="G66" s="2">
        <f t="shared" si="0"/>
        <v>1862.9916500000002</v>
      </c>
      <c r="H66" s="2">
        <f t="shared" si="1"/>
        <v>0.90999999999985448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159267.26</v>
      </c>
      <c r="D70" s="1">
        <f>'PR-RAS'!E74</f>
        <v>297600</v>
      </c>
      <c r="E70" s="1">
        <v>0</v>
      </c>
      <c r="F70" s="1">
        <v>0</v>
      </c>
      <c r="G70" s="2">
        <f t="shared" si="0"/>
        <v>52058.240940000003</v>
      </c>
      <c r="H70" s="2">
        <f t="shared" si="1"/>
        <v>0.26000000000931323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159267.26</v>
      </c>
      <c r="D71" s="1">
        <f>'PR-RAS'!E75</f>
        <v>297600</v>
      </c>
      <c r="E71" s="1">
        <v>0</v>
      </c>
      <c r="F71" s="1">
        <v>0</v>
      </c>
      <c r="G71" s="2">
        <f t="shared" si="0"/>
        <v>52812.708200000008</v>
      </c>
      <c r="H71" s="2">
        <f t="shared" si="1"/>
        <v>0.26000000000931323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235418.83000000002</v>
      </c>
      <c r="D78" s="1">
        <f>'PR-RAS'!E82</f>
        <v>166418.71</v>
      </c>
      <c r="E78" s="1">
        <v>0</v>
      </c>
      <c r="F78" s="1">
        <v>0</v>
      </c>
      <c r="G78" s="2">
        <f t="shared" si="0"/>
        <v>43755.731249999997</v>
      </c>
      <c r="H78" s="2">
        <f t="shared" si="1"/>
        <v>0.45999999999185093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v>
      </c>
      <c r="D79" s="1">
        <f>'PR-RAS'!E83</f>
        <v>0</v>
      </c>
      <c r="E79" s="1">
        <v>0</v>
      </c>
      <c r="F79" s="1">
        <v>0</v>
      </c>
      <c r="G79" s="2">
        <f t="shared" si="0"/>
        <v>1.5600000000000001E-2</v>
      </c>
      <c r="H79" s="2">
        <f t="shared" si="1"/>
        <v>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v>
      </c>
      <c r="D81" s="1">
        <f>'PR-RAS'!E85</f>
        <v>0</v>
      </c>
      <c r="E81" s="1">
        <v>0</v>
      </c>
      <c r="F81" s="1">
        <v>0</v>
      </c>
      <c r="G81" s="2">
        <f t="shared" si="0"/>
        <v>1.6E-2</v>
      </c>
      <c r="H81" s="2">
        <f t="shared" si="1"/>
        <v>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235418.63</v>
      </c>
      <c r="D87" s="1">
        <f>'PR-RAS'!E91</f>
        <v>166418.71</v>
      </c>
      <c r="E87" s="1">
        <v>0</v>
      </c>
      <c r="F87" s="1">
        <v>0</v>
      </c>
      <c r="G87" s="2">
        <f t="shared" si="0"/>
        <v>48870.020299999996</v>
      </c>
      <c r="H87" s="2">
        <f t="shared" si="1"/>
        <v>0.66000000000349246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2057.17</v>
      </c>
      <c r="D88" s="1">
        <f>'PR-RAS'!E92</f>
        <v>0</v>
      </c>
      <c r="E88" s="1">
        <v>0</v>
      </c>
      <c r="F88" s="1">
        <v>0</v>
      </c>
      <c r="G88" s="2">
        <f t="shared" si="0"/>
        <v>178.97379000000001</v>
      </c>
      <c r="H88" s="2">
        <f t="shared" si="1"/>
        <v>0.17000000000007276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87892.87</v>
      </c>
      <c r="D89" s="1">
        <f>'PR-RAS'!E93</f>
        <v>27715.47</v>
      </c>
      <c r="E89" s="1">
        <v>0</v>
      </c>
      <c r="F89" s="1">
        <v>0</v>
      </c>
      <c r="G89" s="2">
        <f t="shared" si="0"/>
        <v>12612.495279999999</v>
      </c>
      <c r="H89" s="2">
        <f t="shared" si="1"/>
        <v>0.60000000000582077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145468.59</v>
      </c>
      <c r="D90" s="1">
        <f>'PR-RAS'!E94</f>
        <v>138703.24</v>
      </c>
      <c r="E90" s="1">
        <v>0</v>
      </c>
      <c r="F90" s="1">
        <v>0</v>
      </c>
      <c r="G90" s="2">
        <f t="shared" si="0"/>
        <v>37635.881229999992</v>
      </c>
      <c r="H90" s="2">
        <f t="shared" si="1"/>
        <v>0.64999999999417923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431533.15</v>
      </c>
      <c r="D102" s="1">
        <f>'PR-RAS'!E106</f>
        <v>3370240.57</v>
      </c>
      <c r="E102" s="1">
        <v>0</v>
      </c>
      <c r="F102" s="1">
        <v>0</v>
      </c>
      <c r="G102" s="2">
        <f t="shared" si="0"/>
        <v>724373.44329000008</v>
      </c>
      <c r="H102" s="2">
        <f t="shared" si="1"/>
        <v>0.58000000019092113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189.49</v>
      </c>
      <c r="D103" s="1">
        <f>'PR-RAS'!E107</f>
        <v>0</v>
      </c>
      <c r="E103" s="1">
        <v>0</v>
      </c>
      <c r="F103" s="1">
        <v>0</v>
      </c>
      <c r="G103" s="2">
        <f t="shared" si="0"/>
        <v>19.32798</v>
      </c>
      <c r="H103" s="2">
        <f t="shared" si="1"/>
        <v>0.49000000000000909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189.49</v>
      </c>
      <c r="D104" s="1">
        <f>'PR-RAS'!E108</f>
        <v>0</v>
      </c>
      <c r="E104" s="1">
        <v>0</v>
      </c>
      <c r="F104" s="1">
        <v>0</v>
      </c>
      <c r="G104" s="2">
        <f t="shared" si="0"/>
        <v>19.517469999999999</v>
      </c>
      <c r="H104" s="2">
        <f t="shared" si="1"/>
        <v>0.49000000000000909</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282331.43</v>
      </c>
      <c r="D108" s="1">
        <f>'PR-RAS'!E112</f>
        <v>3229758.2199999997</v>
      </c>
      <c r="E108" s="1">
        <v>0</v>
      </c>
      <c r="F108" s="1">
        <v>0</v>
      </c>
      <c r="G108" s="2">
        <f t="shared" si="0"/>
        <v>721377.72208999994</v>
      </c>
      <c r="H108" s="2">
        <f t="shared" si="1"/>
        <v>0.64999999973224476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206.36</v>
      </c>
      <c r="D110" s="1">
        <f>'PR-RAS'!E114</f>
        <v>43.9</v>
      </c>
      <c r="E110" s="1">
        <v>0</v>
      </c>
      <c r="F110" s="1">
        <v>0</v>
      </c>
      <c r="G110" s="2">
        <f t="shared" si="0"/>
        <v>32.06344</v>
      </c>
      <c r="H110" s="2">
        <f t="shared" si="1"/>
        <v>0.46000000000001506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50610.09</v>
      </c>
      <c r="D111" s="1">
        <f>'PR-RAS'!E115</f>
        <v>3124332.36</v>
      </c>
      <c r="E111" s="1">
        <v>0</v>
      </c>
      <c r="F111" s="1">
        <v>0</v>
      </c>
      <c r="G111" s="2">
        <f t="shared" si="0"/>
        <v>692920.2291</v>
      </c>
      <c r="H111" s="2">
        <f t="shared" si="1"/>
        <v>0.44999999986612238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231514.98</v>
      </c>
      <c r="D113" s="1">
        <f>'PR-RAS'!E117</f>
        <v>105381.95999999999</v>
      </c>
      <c r="E113" s="1">
        <v>0</v>
      </c>
      <c r="F113" s="1">
        <v>0</v>
      </c>
      <c r="G113" s="2">
        <f t="shared" si="0"/>
        <v>49535.236800000006</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149012.23000000001</v>
      </c>
      <c r="D116" s="1">
        <f>'PR-RAS'!E120</f>
        <v>140482.34999999998</v>
      </c>
      <c r="E116" s="1">
        <v>0</v>
      </c>
      <c r="F116" s="1">
        <v>0</v>
      </c>
      <c r="G116" s="2">
        <f t="shared" si="0"/>
        <v>49447.346949999992</v>
      </c>
      <c r="H116" s="2">
        <f t="shared" si="1"/>
        <v>0.57999999998719431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2358.7800000000002</v>
      </c>
      <c r="D117" s="1">
        <f>'PR-RAS'!E121</f>
        <v>525.11</v>
      </c>
      <c r="E117" s="1">
        <v>0</v>
      </c>
      <c r="F117" s="1">
        <v>0</v>
      </c>
      <c r="G117" s="2">
        <f t="shared" si="0"/>
        <v>395.44400000000002</v>
      </c>
      <c r="H117" s="2">
        <f t="shared" si="1"/>
        <v>0.32999999999981355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146653.45000000001</v>
      </c>
      <c r="D118" s="1">
        <f>'PR-RAS'!E122</f>
        <v>139957.24</v>
      </c>
      <c r="E118" s="1">
        <v>0</v>
      </c>
      <c r="F118" s="1">
        <v>0</v>
      </c>
      <c r="G118" s="2">
        <f t="shared" si="0"/>
        <v>49908.447810000005</v>
      </c>
      <c r="H118" s="2">
        <f t="shared" si="1"/>
        <v>0.69000000000232831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156578.68</v>
      </c>
      <c r="D120" s="1">
        <f>'PR-RAS'!E124</f>
        <v>210908.5</v>
      </c>
      <c r="E120" s="1">
        <v>0</v>
      </c>
      <c r="F120" s="1">
        <v>0</v>
      </c>
      <c r="G120" s="2">
        <f t="shared" si="0"/>
        <v>68829.085919999983</v>
      </c>
      <c r="H120" s="2">
        <f t="shared" si="1"/>
        <v>0.82000000000698492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156578.68</v>
      </c>
      <c r="D121" s="1">
        <f>'PR-RAS'!E125</f>
        <v>210908.5</v>
      </c>
      <c r="E121" s="1">
        <v>0</v>
      </c>
      <c r="F121" s="1">
        <v>0</v>
      </c>
      <c r="G121" s="2">
        <f t="shared" si="0"/>
        <v>69407.481599999985</v>
      </c>
      <c r="H121" s="2">
        <f t="shared" si="1"/>
        <v>0.82000000000698492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156578.68</v>
      </c>
      <c r="D123" s="1">
        <f>'PR-RAS'!E127</f>
        <v>210908.5</v>
      </c>
      <c r="E123" s="1">
        <v>0</v>
      </c>
      <c r="F123" s="1">
        <v>0</v>
      </c>
      <c r="G123" s="2">
        <f t="shared" si="0"/>
        <v>70564.272959999988</v>
      </c>
      <c r="H123" s="2">
        <f t="shared" si="1"/>
        <v>0.82000000000698492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12546.11</v>
      </c>
      <c r="D135" s="1">
        <f>'PR-RAS'!E139</f>
        <v>3440.68</v>
      </c>
      <c r="E135" s="1">
        <v>0</v>
      </c>
      <c r="F135" s="1">
        <v>0</v>
      </c>
      <c r="G135" s="2">
        <f t="shared" si="0"/>
        <v>2603.2809800000005</v>
      </c>
      <c r="H135" s="2">
        <f t="shared" si="1"/>
        <v>0.43000000000074579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12546.11</v>
      </c>
      <c r="D146" s="1">
        <f>'PR-RAS'!E150</f>
        <v>3440.68</v>
      </c>
      <c r="E146" s="1">
        <v>0</v>
      </c>
      <c r="F146" s="1">
        <v>0</v>
      </c>
      <c r="G146" s="2">
        <f t="shared" si="0"/>
        <v>2816.98315</v>
      </c>
      <c r="H146" s="2">
        <f t="shared" si="1"/>
        <v>0.43000000000074579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1514909.9699999997</v>
      </c>
      <c r="D147" s="1">
        <f>'PR-RAS'!E151</f>
        <v>2392380.08</v>
      </c>
      <c r="E147" s="1">
        <v>0</v>
      </c>
      <c r="F147" s="1">
        <v>0</v>
      </c>
      <c r="G147" s="2">
        <f t="shared" si="0"/>
        <v>919751.83897999988</v>
      </c>
      <c r="H147" s="2">
        <f t="shared" si="1"/>
        <v>0.11000000033527613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631856.1</v>
      </c>
      <c r="D148" s="1">
        <f>'PR-RAS'!E152</f>
        <v>705785.1</v>
      </c>
      <c r="E148" s="1">
        <v>0</v>
      </c>
      <c r="F148" s="1">
        <v>0</v>
      </c>
      <c r="G148" s="2">
        <f t="shared" si="0"/>
        <v>300383.66609999997</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483842.96</v>
      </c>
      <c r="D149" s="1">
        <f>'PR-RAS'!E153</f>
        <v>521066.42</v>
      </c>
      <c r="E149" s="1">
        <v>0</v>
      </c>
      <c r="F149" s="1">
        <v>0</v>
      </c>
      <c r="G149" s="2">
        <f t="shared" si="0"/>
        <v>225844.4184</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483842.96</v>
      </c>
      <c r="D150" s="1">
        <f>'PR-RAS'!E154</f>
        <v>521066.42</v>
      </c>
      <c r="E150" s="1">
        <v>0</v>
      </c>
      <c r="F150" s="1">
        <v>0</v>
      </c>
      <c r="G150" s="2">
        <f t="shared" si="0"/>
        <v>227370.39420000001</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12104.05</v>
      </c>
      <c r="D154" s="1">
        <f>'PR-RAS'!E158</f>
        <v>38243.71</v>
      </c>
      <c r="E154" s="1">
        <v>0</v>
      </c>
      <c r="F154" s="1">
        <v>0</v>
      </c>
      <c r="G154" s="2">
        <f t="shared" si="0"/>
        <v>13554.494909999999</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135909.09</v>
      </c>
      <c r="D155" s="1">
        <f>'PR-RAS'!E159</f>
        <v>146474.97</v>
      </c>
      <c r="E155" s="1">
        <v>0</v>
      </c>
      <c r="F155" s="1">
        <v>0</v>
      </c>
      <c r="G155" s="2">
        <f t="shared" si="0"/>
        <v>66044.29062</v>
      </c>
      <c r="H155" s="2">
        <f t="shared" si="1"/>
        <v>0.11999999999534339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50081.34</v>
      </c>
      <c r="D156" s="1">
        <f>'PR-RAS'!E160</f>
        <v>53538.78</v>
      </c>
      <c r="E156" s="1">
        <v>0</v>
      </c>
      <c r="F156" s="1">
        <v>0</v>
      </c>
      <c r="G156" s="2">
        <f t="shared" si="0"/>
        <v>24359.629499999999</v>
      </c>
      <c r="H156" s="2">
        <f t="shared" si="1"/>
        <v>0.55999999999767169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85827.75</v>
      </c>
      <c r="D157" s="1">
        <f>'PR-RAS'!E161</f>
        <v>92936.19</v>
      </c>
      <c r="E157" s="1">
        <v>0</v>
      </c>
      <c r="F157" s="1">
        <v>0</v>
      </c>
      <c r="G157" s="2">
        <f t="shared" si="0"/>
        <v>42385.220280000001</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646343.3899999999</v>
      </c>
      <c r="D159" s="1">
        <f>'PR-RAS'!E163</f>
        <v>745089.61999999988</v>
      </c>
      <c r="E159" s="1">
        <v>0</v>
      </c>
      <c r="F159" s="1">
        <v>0</v>
      </c>
      <c r="G159" s="2">
        <f t="shared" si="0"/>
        <v>337570.57553999999</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16607.189999999999</v>
      </c>
      <c r="D160" s="1">
        <f>'PR-RAS'!E164</f>
        <v>25663.08</v>
      </c>
      <c r="E160" s="1">
        <v>0</v>
      </c>
      <c r="F160" s="1">
        <v>0</v>
      </c>
      <c r="G160" s="2">
        <f t="shared" si="0"/>
        <v>10801.402650000002</v>
      </c>
      <c r="H160" s="2">
        <f t="shared" si="1"/>
        <v>0.27000000000043656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1337.81</v>
      </c>
      <c r="D161" s="1">
        <f>'PR-RAS'!E165</f>
        <v>3774.23</v>
      </c>
      <c r="E161" s="1">
        <v>0</v>
      </c>
      <c r="F161" s="1">
        <v>0</v>
      </c>
      <c r="G161" s="2">
        <f t="shared" si="0"/>
        <v>1421.8032000000001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12655.4</v>
      </c>
      <c r="D162" s="1">
        <f>'PR-RAS'!E166</f>
        <v>15262.130000000001</v>
      </c>
      <c r="E162" s="1">
        <v>0</v>
      </c>
      <c r="F162" s="1">
        <v>0</v>
      </c>
      <c r="G162" s="2">
        <f t="shared" si="0"/>
        <v>6951.9252600000009</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1650.16</v>
      </c>
      <c r="D163" s="1">
        <f>'PR-RAS'!E167</f>
        <v>2998.55</v>
      </c>
      <c r="E163" s="1">
        <v>0</v>
      </c>
      <c r="F163" s="1">
        <v>0</v>
      </c>
      <c r="G163" s="2">
        <f t="shared" si="0"/>
        <v>1238.8561200000001</v>
      </c>
      <c r="H163" s="2">
        <f t="shared" si="1"/>
        <v>0.60999999999989996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963.82</v>
      </c>
      <c r="D164" s="1">
        <f>'PR-RAS'!E168</f>
        <v>3628.17</v>
      </c>
      <c r="E164" s="1">
        <v>0</v>
      </c>
      <c r="F164" s="1">
        <v>0</v>
      </c>
      <c r="G164" s="2">
        <f t="shared" si="0"/>
        <v>1339.88608</v>
      </c>
      <c r="H164" s="2">
        <f t="shared" si="1"/>
        <v>0.35000000000002274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115292.31</v>
      </c>
      <c r="D165" s="1">
        <f>'PR-RAS'!E169</f>
        <v>191952.99</v>
      </c>
      <c r="E165" s="1">
        <v>0</v>
      </c>
      <c r="F165" s="1">
        <v>0</v>
      </c>
      <c r="G165" s="2">
        <f t="shared" si="0"/>
        <v>81868.519560000001</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24899.56</v>
      </c>
      <c r="D166" s="1">
        <f>'PR-RAS'!E170</f>
        <v>23288.13</v>
      </c>
      <c r="E166" s="1">
        <v>0</v>
      </c>
      <c r="F166" s="1">
        <v>0</v>
      </c>
      <c r="G166" s="2">
        <f t="shared" si="0"/>
        <v>11793.510300000002</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19686.939999999999</v>
      </c>
      <c r="D167" s="1">
        <f>'PR-RAS'!E171</f>
        <v>94412.69</v>
      </c>
      <c r="E167" s="1">
        <v>0</v>
      </c>
      <c r="F167" s="1">
        <v>0</v>
      </c>
      <c r="G167" s="2">
        <f t="shared" si="0"/>
        <v>34613.045120000002</v>
      </c>
      <c r="H167" s="2">
        <f t="shared" si="1"/>
        <v>0.36999999999898137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63130.84</v>
      </c>
      <c r="D168" s="1">
        <f>'PR-RAS'!E172</f>
        <v>57032.02</v>
      </c>
      <c r="E168" s="1">
        <v>0</v>
      </c>
      <c r="F168" s="1">
        <v>0</v>
      </c>
      <c r="G168" s="2">
        <f t="shared" si="0"/>
        <v>29591.544960000003</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2201.0300000000002</v>
      </c>
      <c r="D169" s="1">
        <f>'PR-RAS'!E173</f>
        <v>3222.1800000000003</v>
      </c>
      <c r="E169" s="1">
        <v>0</v>
      </c>
      <c r="F169" s="1">
        <v>0</v>
      </c>
      <c r="G169" s="2">
        <f t="shared" si="0"/>
        <v>1452.4255200000002</v>
      </c>
      <c r="H169" s="2">
        <f t="shared" si="1"/>
        <v>0.21000000000049113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5161.1899999999996</v>
      </c>
      <c r="D170" s="1">
        <f>'PR-RAS'!E174</f>
        <v>13997.970000000001</v>
      </c>
      <c r="E170" s="1">
        <v>0</v>
      </c>
      <c r="F170" s="1">
        <v>0</v>
      </c>
      <c r="G170" s="2">
        <f t="shared" si="0"/>
        <v>5603.554970000001</v>
      </c>
      <c r="H170" s="2">
        <f t="shared" si="1"/>
        <v>0.21999999999843567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212.75</v>
      </c>
      <c r="D172" s="1">
        <f>'PR-RAS'!E176</f>
        <v>0</v>
      </c>
      <c r="E172" s="1">
        <v>0</v>
      </c>
      <c r="F172" s="1">
        <v>0</v>
      </c>
      <c r="G172" s="2">
        <f t="shared" si="0"/>
        <v>36.380250000000004</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424519.13999999996</v>
      </c>
      <c r="D173" s="1">
        <f>'PR-RAS'!E177</f>
        <v>413632.58999999997</v>
      </c>
      <c r="E173" s="1">
        <v>0</v>
      </c>
      <c r="F173" s="1">
        <v>0</v>
      </c>
      <c r="G173" s="2">
        <f t="shared" si="0"/>
        <v>215306.90303999995</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14034.78</v>
      </c>
      <c r="D174" s="1">
        <f>'PR-RAS'!E178</f>
        <v>18448.100000000002</v>
      </c>
      <c r="E174" s="1">
        <v>0</v>
      </c>
      <c r="F174" s="1">
        <v>0</v>
      </c>
      <c r="G174" s="2">
        <f t="shared" si="0"/>
        <v>8811.0595400000002</v>
      </c>
      <c r="H174" s="2">
        <f t="shared" si="1"/>
        <v>0.32000000000152795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24402.26</v>
      </c>
      <c r="D175" s="1">
        <f>'PR-RAS'!E179</f>
        <v>52321.919999999998</v>
      </c>
      <c r="E175" s="1">
        <v>0</v>
      </c>
      <c r="F175" s="1">
        <v>0</v>
      </c>
      <c r="G175" s="2">
        <f t="shared" si="0"/>
        <v>22454.021399999998</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15427.4</v>
      </c>
      <c r="D176" s="1">
        <f>'PR-RAS'!E180</f>
        <v>27985.950000000004</v>
      </c>
      <c r="E176" s="1">
        <v>0</v>
      </c>
      <c r="F176" s="1">
        <v>0</v>
      </c>
      <c r="G176" s="2">
        <f t="shared" si="0"/>
        <v>12494.877500000001</v>
      </c>
      <c r="H176" s="2">
        <f t="shared" si="1"/>
        <v>0.44999999999527063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259808.9</v>
      </c>
      <c r="D177" s="1">
        <f>'PR-RAS'!E181</f>
        <v>177777.77</v>
      </c>
      <c r="E177" s="1">
        <v>0</v>
      </c>
      <c r="F177" s="1">
        <v>0</v>
      </c>
      <c r="G177" s="2">
        <f t="shared" si="0"/>
        <v>108304.14143999998</v>
      </c>
      <c r="H177" s="2">
        <f t="shared" si="1"/>
        <v>0.33000000001629815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10048.58</v>
      </c>
      <c r="D178" s="1">
        <f>'PR-RAS'!E182</f>
        <v>16168.25</v>
      </c>
      <c r="E178" s="1">
        <v>0</v>
      </c>
      <c r="F178" s="1">
        <v>0</v>
      </c>
      <c r="G178" s="2">
        <f t="shared" si="0"/>
        <v>7502.1591600000002</v>
      </c>
      <c r="H178" s="2">
        <f t="shared" si="1"/>
        <v>0.67000000000007276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925.44</v>
      </c>
      <c r="D179" s="1">
        <f>'PR-RAS'!E183</f>
        <v>1667.48</v>
      </c>
      <c r="E179" s="1">
        <v>0</v>
      </c>
      <c r="F179" s="1">
        <v>0</v>
      </c>
      <c r="G179" s="2">
        <f t="shared" si="0"/>
        <v>758.35119999999995</v>
      </c>
      <c r="H179" s="2">
        <f t="shared" si="1"/>
        <v>0.92000000000007276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47476.07</v>
      </c>
      <c r="D180" s="1">
        <f>'PR-RAS'!E184</f>
        <v>46296.789999999994</v>
      </c>
      <c r="E180" s="1">
        <v>0</v>
      </c>
      <c r="F180" s="1">
        <v>0</v>
      </c>
      <c r="G180" s="2">
        <f t="shared" si="0"/>
        <v>25072.467349999999</v>
      </c>
      <c r="H180" s="2">
        <f t="shared" si="1"/>
        <v>0.2800000000061118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6741.04</v>
      </c>
      <c r="D181" s="1">
        <f>'PR-RAS'!E185</f>
        <v>12079.380000000001</v>
      </c>
      <c r="E181" s="1">
        <v>0</v>
      </c>
      <c r="F181" s="1">
        <v>0</v>
      </c>
      <c r="G181" s="2">
        <f t="shared" si="0"/>
        <v>5561.9639999999999</v>
      </c>
      <c r="H181" s="2">
        <f t="shared" si="1"/>
        <v>0.42000000000098225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45654.67</v>
      </c>
      <c r="D182" s="1">
        <f>'PR-RAS'!E186</f>
        <v>60886.95</v>
      </c>
      <c r="E182" s="1">
        <v>0</v>
      </c>
      <c r="F182" s="1">
        <v>0</v>
      </c>
      <c r="G182" s="2">
        <f t="shared" si="0"/>
        <v>30304.571169999999</v>
      </c>
      <c r="H182" s="2">
        <f t="shared" si="1"/>
        <v>0.38000000000465661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1607.01</v>
      </c>
      <c r="E183" s="1">
        <v>0</v>
      </c>
      <c r="F183" s="1">
        <v>0</v>
      </c>
      <c r="G183" s="2">
        <f t="shared" si="0"/>
        <v>584.95164</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89924.75</v>
      </c>
      <c r="D184" s="1">
        <f>'PR-RAS'!E188</f>
        <v>112233.95000000001</v>
      </c>
      <c r="E184" s="1">
        <v>0</v>
      </c>
      <c r="F184" s="1">
        <v>0</v>
      </c>
      <c r="G184" s="2">
        <f t="shared" si="0"/>
        <v>57533.854950000001</v>
      </c>
      <c r="H184" s="2">
        <f t="shared" si="1"/>
        <v>0.29999999998835847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11077.27</v>
      </c>
      <c r="D185" s="1">
        <f>'PR-RAS'!E189</f>
        <v>6057.05</v>
      </c>
      <c r="E185" s="1">
        <v>0</v>
      </c>
      <c r="F185" s="1">
        <v>0</v>
      </c>
      <c r="G185" s="2">
        <f t="shared" si="0"/>
        <v>4267.2120800000002</v>
      </c>
      <c r="H185" s="2">
        <f t="shared" si="1"/>
        <v>0.32000000000061846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14098.19</v>
      </c>
      <c r="D186" s="1">
        <f>'PR-RAS'!E190</f>
        <v>12691.09</v>
      </c>
      <c r="E186" s="1">
        <v>0</v>
      </c>
      <c r="F186" s="1">
        <v>0</v>
      </c>
      <c r="G186" s="2">
        <f t="shared" si="0"/>
        <v>7303.8684500000008</v>
      </c>
      <c r="H186" s="2">
        <f t="shared" si="1"/>
        <v>0.28000000000065484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8217.49</v>
      </c>
      <c r="D187" s="1">
        <f>'PR-RAS'!E191</f>
        <v>7225.14</v>
      </c>
      <c r="E187" s="1">
        <v>0</v>
      </c>
      <c r="F187" s="1">
        <v>0</v>
      </c>
      <c r="G187" s="2">
        <f t="shared" si="0"/>
        <v>4216.2052199999998</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692.15</v>
      </c>
      <c r="D188" s="1">
        <f>'PR-RAS'!E192</f>
        <v>1405.38</v>
      </c>
      <c r="E188" s="1">
        <v>0</v>
      </c>
      <c r="F188" s="1">
        <v>0</v>
      </c>
      <c r="G188" s="2">
        <f t="shared" si="0"/>
        <v>655.04417000000001</v>
      </c>
      <c r="H188" s="2">
        <f t="shared" si="1"/>
        <v>0.5300000000000864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2875.16</v>
      </c>
      <c r="D189" s="1">
        <f>'PR-RAS'!E193</f>
        <v>4123.28</v>
      </c>
      <c r="E189" s="1">
        <v>0</v>
      </c>
      <c r="F189" s="1">
        <v>0</v>
      </c>
      <c r="G189" s="2">
        <f t="shared" si="0"/>
        <v>2090.8833599999998</v>
      </c>
      <c r="H189" s="2">
        <f t="shared" si="1"/>
        <v>0.43999999999959982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52964.49</v>
      </c>
      <c r="D191" s="1">
        <f>'PR-RAS'!E195</f>
        <v>80732.010000000009</v>
      </c>
      <c r="E191" s="1">
        <v>0</v>
      </c>
      <c r="F191" s="1">
        <v>0</v>
      </c>
      <c r="G191" s="2">
        <f t="shared" si="0"/>
        <v>40741.416900000004</v>
      </c>
      <c r="H191" s="2">
        <f t="shared" si="1"/>
        <v>0.50000000000727596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14231.18</v>
      </c>
      <c r="D192" s="1">
        <f>'PR-RAS'!E196</f>
        <v>15210.77</v>
      </c>
      <c r="E192" s="1">
        <v>0</v>
      </c>
      <c r="F192" s="1">
        <v>0</v>
      </c>
      <c r="G192" s="2">
        <f t="shared" si="0"/>
        <v>8528.6695199999995</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14231.18</v>
      </c>
      <c r="D206" s="1">
        <f>'PR-RAS'!E210</f>
        <v>15210.77</v>
      </c>
      <c r="E206" s="1">
        <v>0</v>
      </c>
      <c r="F206" s="1">
        <v>0</v>
      </c>
      <c r="G206" s="2">
        <f t="shared" si="0"/>
        <v>9153.8076000000001</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6431.9</v>
      </c>
      <c r="D207" s="1">
        <f>'PR-RAS'!E211</f>
        <v>7096.23</v>
      </c>
      <c r="E207" s="1">
        <v>0</v>
      </c>
      <c r="F207" s="1">
        <v>0</v>
      </c>
      <c r="G207" s="2">
        <f t="shared" si="0"/>
        <v>4248.61816</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3630.59</v>
      </c>
      <c r="D209" s="1">
        <f>'PR-RAS'!E213</f>
        <v>2127.36</v>
      </c>
      <c r="E209" s="1">
        <v>0</v>
      </c>
      <c r="F209" s="1">
        <v>0</v>
      </c>
      <c r="G209" s="2">
        <f t="shared" si="0"/>
        <v>1640.1444799999999</v>
      </c>
      <c r="H209" s="2">
        <f t="shared" si="1"/>
        <v>0.76999999999998181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4168.6899999999996</v>
      </c>
      <c r="D210" s="1">
        <f>'PR-RAS'!E214</f>
        <v>5987.18</v>
      </c>
      <c r="E210" s="1">
        <v>0</v>
      </c>
      <c r="F210" s="1">
        <v>0</v>
      </c>
      <c r="G210" s="2">
        <f t="shared" si="0"/>
        <v>3373.8974499999999</v>
      </c>
      <c r="H210" s="2">
        <f t="shared" si="1"/>
        <v>0.49000000000069122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4003.09</v>
      </c>
      <c r="D211" s="1">
        <f>'PR-RAS'!E215</f>
        <v>1674.53</v>
      </c>
      <c r="E211" s="1">
        <v>0</v>
      </c>
      <c r="F211" s="1">
        <v>0</v>
      </c>
      <c r="G211" s="2">
        <f t="shared" si="0"/>
        <v>1543.9514999999999</v>
      </c>
      <c r="H211" s="2">
        <f t="shared" si="1"/>
        <v>0.5600000000001728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4003.09</v>
      </c>
      <c r="D215" s="1">
        <f>'PR-RAS'!E219</f>
        <v>1674.53</v>
      </c>
      <c r="E215" s="1">
        <v>0</v>
      </c>
      <c r="F215" s="1">
        <v>0</v>
      </c>
      <c r="G215" s="2">
        <f t="shared" si="0"/>
        <v>1573.3600999999999</v>
      </c>
      <c r="H215" s="2">
        <f t="shared" si="1"/>
        <v>0.5600000000001728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4003.09</v>
      </c>
      <c r="D218" s="1">
        <f>'PR-RAS'!E222</f>
        <v>1674.53</v>
      </c>
      <c r="E218" s="1">
        <v>0</v>
      </c>
      <c r="F218" s="1">
        <v>0</v>
      </c>
      <c r="G218" s="2">
        <f t="shared" si="0"/>
        <v>1595.4165499999999</v>
      </c>
      <c r="H218" s="2">
        <f t="shared" si="1"/>
        <v>0.5600000000001728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105897.34</v>
      </c>
      <c r="D248" s="1">
        <f>'PR-RAS'!E252</f>
        <v>665759.88</v>
      </c>
      <c r="E248" s="1">
        <v>0</v>
      </c>
      <c r="F248" s="1">
        <v>0</v>
      </c>
      <c r="G248" s="2">
        <f t="shared" si="0"/>
        <v>355042.02370000002</v>
      </c>
      <c r="H248" s="2">
        <f t="shared" si="1"/>
        <v>0.45999999999185093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105897.34</v>
      </c>
      <c r="D255" s="1">
        <f>'PR-RAS'!E259</f>
        <v>665759.88</v>
      </c>
      <c r="E255" s="1">
        <v>0</v>
      </c>
      <c r="F255" s="1">
        <v>0</v>
      </c>
      <c r="G255" s="2">
        <f t="shared" si="0"/>
        <v>365103.94340000005</v>
      </c>
      <c r="H255" s="2">
        <f t="shared" si="1"/>
        <v>0.45999999999185093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61552.6</v>
      </c>
      <c r="D256" s="1">
        <f>'PR-RAS'!E260</f>
        <v>645901.57999999996</v>
      </c>
      <c r="E256" s="1">
        <v>0</v>
      </c>
      <c r="F256" s="1">
        <v>0</v>
      </c>
      <c r="G256" s="2">
        <f t="shared" si="0"/>
        <v>345105.71880000003</v>
      </c>
      <c r="H256" s="2">
        <f t="shared" si="1"/>
        <v>0.82000000004336471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44344.74</v>
      </c>
      <c r="D257" s="1">
        <f>'PR-RAS'!E261</f>
        <v>19858.3</v>
      </c>
      <c r="E257" s="1">
        <v>0</v>
      </c>
      <c r="F257" s="1">
        <v>0</v>
      </c>
      <c r="G257" s="2">
        <f t="shared" si="0"/>
        <v>21519.70304</v>
      </c>
      <c r="H257" s="2">
        <f t="shared" si="1"/>
        <v>0.56000000000130967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112578.87</v>
      </c>
      <c r="D259" s="1">
        <f>'PR-RAS'!E263</f>
        <v>258860.18</v>
      </c>
      <c r="E259" s="1">
        <v>0</v>
      </c>
      <c r="F259" s="1">
        <v>0</v>
      </c>
      <c r="G259" s="2">
        <f t="shared" si="0"/>
        <v>162617.20134</v>
      </c>
      <c r="H259" s="2">
        <f t="shared" si="1"/>
        <v>0.30999999999767169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112578.87</v>
      </c>
      <c r="D260" s="1">
        <f>'PR-RAS'!E264</f>
        <v>196944.96</v>
      </c>
      <c r="E260" s="1">
        <v>0</v>
      </c>
      <c r="F260" s="1">
        <v>0</v>
      </c>
      <c r="G260" s="2">
        <f t="shared" si="0"/>
        <v>131175.41660999999</v>
      </c>
      <c r="H260" s="2">
        <f t="shared" si="1"/>
        <v>0.17000000001280569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112578.87</v>
      </c>
      <c r="D261" s="1">
        <f>'PR-RAS'!E265</f>
        <v>196944.96</v>
      </c>
      <c r="E261" s="1">
        <v>0</v>
      </c>
      <c r="F261" s="1">
        <v>0</v>
      </c>
      <c r="G261" s="2">
        <f t="shared" si="0"/>
        <v>131681.8854</v>
      </c>
      <c r="H261" s="2">
        <f t="shared" si="1"/>
        <v>0.17000000001280569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52804.83</v>
      </c>
      <c r="E264" s="1">
        <v>0</v>
      </c>
      <c r="F264" s="1">
        <v>0</v>
      </c>
      <c r="G264" s="2">
        <f t="shared" si="0"/>
        <v>27775.340580000004</v>
      </c>
      <c r="H264" s="2">
        <f t="shared" si="1"/>
        <v>0.16999999999825377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43181.25</v>
      </c>
      <c r="E265" s="1">
        <v>0</v>
      </c>
      <c r="F265" s="1">
        <v>0</v>
      </c>
      <c r="G265" s="2">
        <f t="shared" ref="G265:G521" si="8">(B265/1000)*(C265*1+D265*2)</f>
        <v>22799.7</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9623.58</v>
      </c>
      <c r="E266" s="1">
        <v>0</v>
      </c>
      <c r="F266" s="1">
        <v>0</v>
      </c>
      <c r="G266" s="2">
        <f t="shared" si="8"/>
        <v>5100.4974000000002</v>
      </c>
      <c r="H266" s="2">
        <f t="shared" si="9"/>
        <v>0.42000000000007276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9110.39</v>
      </c>
      <c r="E269" s="1">
        <v>0</v>
      </c>
      <c r="F269" s="1">
        <v>0</v>
      </c>
      <c r="G269" s="2">
        <f t="shared" si="8"/>
        <v>4883.1690399999998</v>
      </c>
      <c r="H269" s="2">
        <f t="shared" si="9"/>
        <v>0.38999999999941792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9110.39</v>
      </c>
      <c r="E274" s="1">
        <v>0</v>
      </c>
      <c r="F274" s="1">
        <v>0</v>
      </c>
      <c r="G274" s="2">
        <f t="shared" si="8"/>
        <v>4974.2729399999998</v>
      </c>
      <c r="H274" s="2">
        <f t="shared" si="9"/>
        <v>0.38999999999941792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1514909.9699999997</v>
      </c>
      <c r="D285" s="1">
        <f>'PR-RAS'!E289</f>
        <v>2392380.08</v>
      </c>
      <c r="E285" s="1">
        <v>0</v>
      </c>
      <c r="F285" s="1">
        <v>0</v>
      </c>
      <c r="G285" s="2">
        <f t="shared" si="8"/>
        <v>1789106.3169199999</v>
      </c>
      <c r="H285" s="2">
        <f t="shared" si="9"/>
        <v>0.11000000033527613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621959.2200000002</v>
      </c>
      <c r="D286" s="1">
        <f>'PR-RAS'!E290</f>
        <v>3389093.2999999989</v>
      </c>
      <c r="E286" s="1">
        <v>0</v>
      </c>
      <c r="F286" s="1">
        <v>0</v>
      </c>
      <c r="G286" s="2">
        <f t="shared" si="8"/>
        <v>2109041.5586999995</v>
      </c>
      <c r="H286" s="2">
        <f t="shared" si="9"/>
        <v>0.51999999908730388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3805631.44</v>
      </c>
      <c r="D288" s="1">
        <f>'PR-RAS'!E292</f>
        <v>4402769.26</v>
      </c>
      <c r="E288" s="1">
        <v>0</v>
      </c>
      <c r="F288" s="1">
        <v>0</v>
      </c>
      <c r="G288" s="2">
        <f t="shared" si="8"/>
        <v>3619405.7785199992</v>
      </c>
      <c r="H288" s="2">
        <f t="shared" si="9"/>
        <v>0.69999999972060323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3162249.75</v>
      </c>
      <c r="D290" s="1">
        <f>'PR-RAS'!E294</f>
        <v>4356827.91</v>
      </c>
      <c r="E290" s="1">
        <v>0</v>
      </c>
      <c r="F290" s="1">
        <v>0</v>
      </c>
      <c r="G290" s="2">
        <f t="shared" si="8"/>
        <v>3432136.7097299998</v>
      </c>
      <c r="H290" s="2">
        <f t="shared" si="9"/>
        <v>0.33999999985098839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147492.07999999999</v>
      </c>
      <c r="D293" s="1">
        <f>'PR-RAS'!E298</f>
        <v>28733.16</v>
      </c>
      <c r="E293" s="1">
        <v>0</v>
      </c>
      <c r="F293" s="1">
        <v>0</v>
      </c>
      <c r="G293" s="2">
        <f t="shared" si="8"/>
        <v>59847.852799999993</v>
      </c>
      <c r="H293" s="2">
        <f t="shared" si="9"/>
        <v>0.2399999999870488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147492.07999999999</v>
      </c>
      <c r="D294" s="1">
        <f>'PR-RAS'!E299</f>
        <v>28733.16</v>
      </c>
      <c r="E294" s="1">
        <v>0</v>
      </c>
      <c r="F294" s="1">
        <v>0</v>
      </c>
      <c r="G294" s="2">
        <f t="shared" si="8"/>
        <v>60052.811199999996</v>
      </c>
      <c r="H294" s="2">
        <f t="shared" si="9"/>
        <v>0.2399999999870488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147492.07999999999</v>
      </c>
      <c r="D295" s="1">
        <f>'PR-RAS'!E300</f>
        <v>28733.16</v>
      </c>
      <c r="E295" s="1">
        <v>0</v>
      </c>
      <c r="F295" s="1">
        <v>0</v>
      </c>
      <c r="G295" s="2">
        <f t="shared" si="8"/>
        <v>60257.769599999992</v>
      </c>
      <c r="H295" s="2">
        <f t="shared" si="9"/>
        <v>0.2399999999870488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147492.07999999999</v>
      </c>
      <c r="D296" s="1">
        <f>'PR-RAS'!E301</f>
        <v>28733.16</v>
      </c>
      <c r="E296" s="1">
        <v>0</v>
      </c>
      <c r="F296" s="1">
        <v>0</v>
      </c>
      <c r="G296" s="2">
        <f t="shared" si="8"/>
        <v>60462.727999999996</v>
      </c>
      <c r="H296" s="2">
        <f t="shared" si="9"/>
        <v>0.2399999999870488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217475.63</v>
      </c>
      <c r="D345" s="1">
        <f>'PR-RAS'!E350</f>
        <v>1053377.53</v>
      </c>
      <c r="E345" s="1">
        <v>0</v>
      </c>
      <c r="F345" s="1">
        <v>0</v>
      </c>
      <c r="G345" s="2">
        <f t="shared" si="8"/>
        <v>799535.35735999991</v>
      </c>
      <c r="H345" s="2">
        <f t="shared" si="9"/>
        <v>0.83999999996740371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3118.58</v>
      </c>
      <c r="D346" s="1">
        <f>'PR-RAS'!E351</f>
        <v>0</v>
      </c>
      <c r="E346" s="1">
        <v>0</v>
      </c>
      <c r="F346" s="1">
        <v>0</v>
      </c>
      <c r="G346" s="2">
        <f t="shared" si="8"/>
        <v>1075.9100999999998</v>
      </c>
      <c r="H346" s="2">
        <f t="shared" si="9"/>
        <v>0.42000000000007276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3118.58</v>
      </c>
      <c r="D347" s="1">
        <f>'PR-RAS'!E352</f>
        <v>0</v>
      </c>
      <c r="E347" s="1">
        <v>0</v>
      </c>
      <c r="F347" s="1">
        <v>0</v>
      </c>
      <c r="G347" s="2">
        <f t="shared" si="8"/>
        <v>1079.0286799999999</v>
      </c>
      <c r="H347" s="2">
        <f t="shared" si="9"/>
        <v>0.42000000000007276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3118.58</v>
      </c>
      <c r="D348" s="1">
        <f>'PR-RAS'!E353</f>
        <v>0</v>
      </c>
      <c r="E348" s="1">
        <v>0</v>
      </c>
      <c r="F348" s="1">
        <v>0</v>
      </c>
      <c r="G348" s="2">
        <f t="shared" si="8"/>
        <v>1082.14726</v>
      </c>
      <c r="H348" s="2">
        <f t="shared" si="9"/>
        <v>0.42000000000007276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151912.52000000002</v>
      </c>
      <c r="D358" s="1">
        <f>'PR-RAS'!E363</f>
        <v>1025000.9</v>
      </c>
      <c r="E358" s="1">
        <v>0</v>
      </c>
      <c r="F358" s="1">
        <v>0</v>
      </c>
      <c r="G358" s="2">
        <f t="shared" si="8"/>
        <v>786083.41224000009</v>
      </c>
      <c r="H358" s="2">
        <f t="shared" si="9"/>
        <v>0.57999999995809048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129996.61</v>
      </c>
      <c r="D359" s="1">
        <f>'PR-RAS'!E364</f>
        <v>938262.17</v>
      </c>
      <c r="E359" s="1">
        <v>0</v>
      </c>
      <c r="F359" s="1">
        <v>0</v>
      </c>
      <c r="G359" s="2">
        <f t="shared" si="8"/>
        <v>718334.50010000006</v>
      </c>
      <c r="H359" s="2">
        <f t="shared" si="9"/>
        <v>0.56000000004132744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36763.629999999997</v>
      </c>
      <c r="D361" s="1">
        <f>'PR-RAS'!E366</f>
        <v>129117.11</v>
      </c>
      <c r="E361" s="1">
        <v>0</v>
      </c>
      <c r="F361" s="1">
        <v>0</v>
      </c>
      <c r="G361" s="2">
        <f t="shared" si="8"/>
        <v>106199.22599999998</v>
      </c>
      <c r="H361" s="2">
        <f t="shared" si="9"/>
        <v>0.48000000000320142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79583.399999999994</v>
      </c>
      <c r="D362" s="1">
        <f>'PR-RAS'!E367</f>
        <v>139797.41</v>
      </c>
      <c r="E362" s="1">
        <v>0</v>
      </c>
      <c r="F362" s="1">
        <v>0</v>
      </c>
      <c r="G362" s="2">
        <f t="shared" si="8"/>
        <v>129663.33741999998</v>
      </c>
      <c r="H362" s="2">
        <f t="shared" si="9"/>
        <v>0.80999999999767169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13649.58</v>
      </c>
      <c r="D363" s="1">
        <f>'PR-RAS'!E368</f>
        <v>669347.65</v>
      </c>
      <c r="E363" s="1">
        <v>0</v>
      </c>
      <c r="F363" s="1">
        <v>0</v>
      </c>
      <c r="G363" s="2">
        <f t="shared" si="8"/>
        <v>489548.84656000003</v>
      </c>
      <c r="H363" s="2">
        <f t="shared" si="9"/>
        <v>0.7699999999767897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14417.060000000001</v>
      </c>
      <c r="D364" s="1">
        <f>'PR-RAS'!E369</f>
        <v>81960.84</v>
      </c>
      <c r="E364" s="1">
        <v>0</v>
      </c>
      <c r="F364" s="1">
        <v>0</v>
      </c>
      <c r="G364" s="2">
        <f t="shared" si="8"/>
        <v>64736.962619999991</v>
      </c>
      <c r="H364" s="2">
        <f t="shared" si="9"/>
        <v>0.22000000000480213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4003.04</v>
      </c>
      <c r="D365" s="1">
        <f>'PR-RAS'!E370</f>
        <v>5171.3899999999994</v>
      </c>
      <c r="E365" s="1">
        <v>0</v>
      </c>
      <c r="F365" s="1">
        <v>0</v>
      </c>
      <c r="G365" s="2">
        <f t="shared" si="8"/>
        <v>5221.8784799999994</v>
      </c>
      <c r="H365" s="2">
        <f t="shared" si="9"/>
        <v>0.42999999999938154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5116.93</v>
      </c>
      <c r="D367" s="1">
        <f>'PR-RAS'!E372</f>
        <v>17028.7</v>
      </c>
      <c r="E367" s="1">
        <v>0</v>
      </c>
      <c r="F367" s="1">
        <v>0</v>
      </c>
      <c r="G367" s="2">
        <f t="shared" si="8"/>
        <v>14337.80478</v>
      </c>
      <c r="H367" s="2">
        <f t="shared" si="9"/>
        <v>0.36999999999898137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23242.5</v>
      </c>
      <c r="E370" s="1">
        <v>0</v>
      </c>
      <c r="F370" s="1">
        <v>0</v>
      </c>
      <c r="G370" s="2">
        <f t="shared" si="8"/>
        <v>17152.965</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5297.09</v>
      </c>
      <c r="D371" s="1">
        <f>'PR-RAS'!E376</f>
        <v>36518.25</v>
      </c>
      <c r="E371" s="1">
        <v>0</v>
      </c>
      <c r="F371" s="1">
        <v>0</v>
      </c>
      <c r="G371" s="2">
        <f t="shared" si="8"/>
        <v>28983.4283</v>
      </c>
      <c r="H371" s="2">
        <f t="shared" si="9"/>
        <v>0.34000000000014552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4470.03</v>
      </c>
      <c r="E378" s="1">
        <v>0</v>
      </c>
      <c r="F378" s="1">
        <v>0</v>
      </c>
      <c r="G378" s="2">
        <f t="shared" si="8"/>
        <v>3370.4026199999998</v>
      </c>
      <c r="H378" s="2">
        <f t="shared" si="9"/>
        <v>2.9999999999745341E-2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4470.03</v>
      </c>
      <c r="E379" s="1">
        <v>0</v>
      </c>
      <c r="F379" s="1">
        <v>0</v>
      </c>
      <c r="G379" s="2">
        <f t="shared" si="8"/>
        <v>3379.3426799999997</v>
      </c>
      <c r="H379" s="2">
        <f t="shared" si="9"/>
        <v>2.9999999999745341E-2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7498.85</v>
      </c>
      <c r="D386" s="1">
        <f>'PR-RAS'!E391</f>
        <v>307.86</v>
      </c>
      <c r="E386" s="1">
        <v>0</v>
      </c>
      <c r="F386" s="1">
        <v>0</v>
      </c>
      <c r="G386" s="2">
        <f t="shared" si="8"/>
        <v>3124.1094500000004</v>
      </c>
      <c r="H386" s="2">
        <f t="shared" si="9"/>
        <v>0.28999999999962256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7498.85</v>
      </c>
      <c r="D388" s="1">
        <f>'PR-RAS'!E393</f>
        <v>307.86</v>
      </c>
      <c r="E388" s="1">
        <v>0</v>
      </c>
      <c r="F388" s="1">
        <v>0</v>
      </c>
      <c r="G388" s="2">
        <f t="shared" si="8"/>
        <v>3140.3385900000003</v>
      </c>
      <c r="H388" s="2">
        <f t="shared" si="9"/>
        <v>0.28999999999962256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1915.61</v>
      </c>
      <c r="D391" s="1">
        <f>'PR-RAS'!E396</f>
        <v>0</v>
      </c>
      <c r="E391" s="1">
        <v>0</v>
      </c>
      <c r="F391" s="1">
        <v>0</v>
      </c>
      <c r="G391" s="2">
        <f t="shared" si="8"/>
        <v>747.08789999999999</v>
      </c>
      <c r="H391" s="2">
        <f t="shared" si="9"/>
        <v>0.39000000000010004</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1915.61</v>
      </c>
      <c r="D392" s="1">
        <f>'PR-RAS'!E397</f>
        <v>0</v>
      </c>
      <c r="E392" s="1">
        <v>0</v>
      </c>
      <c r="F392" s="1">
        <v>0</v>
      </c>
      <c r="G392" s="2">
        <f t="shared" si="8"/>
        <v>749.00351000000001</v>
      </c>
      <c r="H392" s="2">
        <f t="shared" si="9"/>
        <v>0.39000000000010004</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1915.61</v>
      </c>
      <c r="D394" s="1">
        <f>'PR-RAS'!E399</f>
        <v>0</v>
      </c>
      <c r="E394" s="1">
        <v>0</v>
      </c>
      <c r="F394" s="1">
        <v>0</v>
      </c>
      <c r="G394" s="2">
        <f t="shared" si="8"/>
        <v>752.83473000000004</v>
      </c>
      <c r="H394" s="2">
        <f t="shared" si="9"/>
        <v>0.39000000000010004</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60528.92</v>
      </c>
      <c r="D397" s="1">
        <f>'PR-RAS'!E402</f>
        <v>28376.63</v>
      </c>
      <c r="E397" s="1">
        <v>0</v>
      </c>
      <c r="F397" s="1">
        <v>0</v>
      </c>
      <c r="G397" s="2">
        <f t="shared" si="8"/>
        <v>46443.743280000002</v>
      </c>
      <c r="H397" s="2">
        <f t="shared" si="9"/>
        <v>0.4500000000007276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60528.92</v>
      </c>
      <c r="D401" s="1">
        <f>'PR-RAS'!E406</f>
        <v>28376.63</v>
      </c>
      <c r="E401" s="1">
        <v>0</v>
      </c>
      <c r="F401" s="1">
        <v>0</v>
      </c>
      <c r="G401" s="2">
        <f t="shared" si="8"/>
        <v>46912.872000000003</v>
      </c>
      <c r="H401" s="2">
        <f t="shared" si="9"/>
        <v>0.4500000000007276</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69983.550000000017</v>
      </c>
      <c r="D403" s="1">
        <f>'PR-RAS'!E408</f>
        <v>1024644.37</v>
      </c>
      <c r="E403" s="1">
        <v>0</v>
      </c>
      <c r="F403" s="1">
        <v>0</v>
      </c>
      <c r="G403" s="2">
        <f t="shared" si="8"/>
        <v>851947.46058000007</v>
      </c>
      <c r="H403" s="2">
        <f t="shared" si="9"/>
        <v>0.81999999997788109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4688447.92</v>
      </c>
      <c r="D405" s="1">
        <f>'PR-RAS'!E410</f>
        <v>4748376.1500000004</v>
      </c>
      <c r="E405" s="1">
        <v>0</v>
      </c>
      <c r="F405" s="1">
        <v>0</v>
      </c>
      <c r="G405" s="2">
        <f t="shared" si="8"/>
        <v>5730820.8888800004</v>
      </c>
      <c r="H405" s="2">
        <f t="shared" si="9"/>
        <v>0.23000000044703484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284299.98</v>
      </c>
      <c r="D406" s="1">
        <f>'PR-RAS'!E411</f>
        <v>174439.33</v>
      </c>
      <c r="E406" s="1">
        <v>0</v>
      </c>
      <c r="F406" s="1">
        <v>0</v>
      </c>
      <c r="G406" s="2">
        <f t="shared" si="8"/>
        <v>256437.34919999997</v>
      </c>
      <c r="H406" s="2">
        <f t="shared" si="9"/>
        <v>0.35000000000582077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2284361.27</v>
      </c>
      <c r="D407" s="1">
        <f>'PR-RAS'!E412</f>
        <v>5810206.5399999991</v>
      </c>
      <c r="E407" s="1">
        <v>0</v>
      </c>
      <c r="F407" s="1">
        <v>0</v>
      </c>
      <c r="G407" s="2">
        <f t="shared" si="8"/>
        <v>5645338.3860999998</v>
      </c>
      <c r="H407" s="2">
        <f t="shared" si="9"/>
        <v>0.73000000091269612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1732385.5999999996</v>
      </c>
      <c r="D408" s="1">
        <f>'PR-RAS'!E413</f>
        <v>3445757.6100000003</v>
      </c>
      <c r="E408" s="1">
        <v>0</v>
      </c>
      <c r="F408" s="1">
        <v>0</v>
      </c>
      <c r="G408" s="2">
        <f t="shared" si="8"/>
        <v>3509927.63374</v>
      </c>
      <c r="H408" s="2">
        <f t="shared" si="9"/>
        <v>0.7900000000372529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551975.67000000039</v>
      </c>
      <c r="D409" s="1">
        <f>'PR-RAS'!E414</f>
        <v>2364448.9299999988</v>
      </c>
      <c r="E409" s="1">
        <v>0</v>
      </c>
      <c r="F409" s="1">
        <v>0</v>
      </c>
      <c r="G409" s="2">
        <f t="shared" si="8"/>
        <v>2154596.4002399989</v>
      </c>
      <c r="H409" s="2">
        <f t="shared" si="9"/>
        <v>0.40000000083819032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882816.48</v>
      </c>
      <c r="D412" s="1">
        <f>'PR-RAS'!E417</f>
        <v>345606.8900000006</v>
      </c>
      <c r="E412" s="1">
        <v>0</v>
      </c>
      <c r="F412" s="1">
        <v>0</v>
      </c>
      <c r="G412" s="2">
        <f t="shared" si="8"/>
        <v>646926.43686000048</v>
      </c>
      <c r="H412" s="2">
        <f t="shared" si="9"/>
        <v>0.5899999993853271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3446549.73</v>
      </c>
      <c r="D413" s="1">
        <f>'PR-RAS'!E418</f>
        <v>4531267.24</v>
      </c>
      <c r="E413" s="1">
        <v>0</v>
      </c>
      <c r="F413" s="1">
        <v>0</v>
      </c>
      <c r="G413" s="2">
        <f t="shared" si="8"/>
        <v>5153742.6945200004</v>
      </c>
      <c r="H413" s="2">
        <f t="shared" si="9"/>
        <v>0.51000000024214387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363971.92</v>
      </c>
      <c r="D522" s="1">
        <f>'PR-RAS'!E528</f>
        <v>250000</v>
      </c>
      <c r="E522" s="1">
        <v>0</v>
      </c>
      <c r="F522" s="1">
        <v>0</v>
      </c>
      <c r="G522" s="2">
        <f t="shared" ref="G522:G809" si="10">(B522/1000)*(C522*1+D522*2)</f>
        <v>450129.37031999999</v>
      </c>
      <c r="H522" s="2">
        <f t="shared" ref="H522:H809" si="11">ABS(C522-ROUND(C522,0))+ABS(D522-ROUND(D522,0))</f>
        <v>8.0000000016298145E-2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363971.92</v>
      </c>
      <c r="D587" s="1">
        <f>'PR-RAS'!E593</f>
        <v>250000</v>
      </c>
      <c r="E587" s="1">
        <v>0</v>
      </c>
      <c r="F587" s="1">
        <v>0</v>
      </c>
      <c r="G587" s="2">
        <f t="shared" si="10"/>
        <v>506287.54511999991</v>
      </c>
      <c r="H587" s="2">
        <f t="shared" si="11"/>
        <v>8.0000000016298145E-2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308600</v>
      </c>
      <c r="D599" s="1">
        <f>'PR-RAS'!E605</f>
        <v>250000</v>
      </c>
      <c r="E599" s="1">
        <v>0</v>
      </c>
      <c r="F599" s="1">
        <v>0</v>
      </c>
      <c r="G599" s="2">
        <f t="shared" si="10"/>
        <v>483542.8</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308600</v>
      </c>
      <c r="D600" s="1">
        <f>'PR-RAS'!E606</f>
        <v>250000</v>
      </c>
      <c r="E600" s="1">
        <v>0</v>
      </c>
      <c r="F600" s="1">
        <v>0</v>
      </c>
      <c r="G600" s="2">
        <f t="shared" si="10"/>
        <v>484351.39999999997</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55371.92</v>
      </c>
      <c r="D611" s="1">
        <f>'PR-RAS'!E617</f>
        <v>0</v>
      </c>
      <c r="E611" s="1">
        <v>0</v>
      </c>
      <c r="F611" s="1">
        <v>0</v>
      </c>
      <c r="G611" s="2">
        <f t="shared" si="10"/>
        <v>33776.871200000001</v>
      </c>
      <c r="H611" s="2">
        <f t="shared" si="11"/>
        <v>8.000000000174623E-2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55371.92</v>
      </c>
      <c r="D612" s="1">
        <f>'PR-RAS'!E618</f>
        <v>0</v>
      </c>
      <c r="E612" s="1">
        <v>0</v>
      </c>
      <c r="F612" s="1">
        <v>0</v>
      </c>
      <c r="G612" s="2">
        <f t="shared" si="10"/>
        <v>33832.243119999999</v>
      </c>
      <c r="H612" s="2">
        <f t="shared" si="11"/>
        <v>8.000000000174623E-2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363971.92</v>
      </c>
      <c r="D630" s="1">
        <f>'PR-RAS'!E636</f>
        <v>250000</v>
      </c>
      <c r="E630" s="1">
        <v>0</v>
      </c>
      <c r="F630" s="1">
        <v>0</v>
      </c>
      <c r="G630" s="2">
        <f t="shared" si="10"/>
        <v>543438.33768</v>
      </c>
      <c r="H630" s="2">
        <f t="shared" si="11"/>
        <v>8.0000000016298145E-2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853380.25</v>
      </c>
      <c r="D631" s="1">
        <f>'PR-RAS'!E637</f>
        <v>518008.33</v>
      </c>
      <c r="E631" s="1">
        <v>0</v>
      </c>
      <c r="F631" s="1">
        <v>0</v>
      </c>
      <c r="G631" s="2">
        <f t="shared" si="10"/>
        <v>1190320.0533</v>
      </c>
      <c r="H631" s="2">
        <f t="shared" si="11"/>
        <v>0.58000000001629815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2284361.27</v>
      </c>
      <c r="D633" s="1">
        <f>'PR-RAS'!E639</f>
        <v>5810206.5399999991</v>
      </c>
      <c r="E633" s="1">
        <v>0</v>
      </c>
      <c r="F633" s="1">
        <v>0</v>
      </c>
      <c r="G633" s="2">
        <f t="shared" si="10"/>
        <v>8787817.3891999982</v>
      </c>
      <c r="H633" s="2">
        <f t="shared" si="11"/>
        <v>0.73000000091269612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2096357.5199999996</v>
      </c>
      <c r="D634" s="1">
        <f>'PR-RAS'!E640</f>
        <v>3695757.6100000003</v>
      </c>
      <c r="E634" s="1">
        <v>0</v>
      </c>
      <c r="F634" s="1">
        <v>0</v>
      </c>
      <c r="G634" s="2">
        <f t="shared" si="10"/>
        <v>6005823.4444200005</v>
      </c>
      <c r="H634" s="2">
        <f t="shared" si="11"/>
        <v>0.87000000011175871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188003.75000000047</v>
      </c>
      <c r="D635" s="1">
        <f>'PR-RAS'!E641</f>
        <v>2114448.9299999988</v>
      </c>
      <c r="E635" s="1">
        <v>0</v>
      </c>
      <c r="F635" s="1">
        <v>0</v>
      </c>
      <c r="G635" s="2">
        <f t="shared" si="10"/>
        <v>2800315.6207399983</v>
      </c>
      <c r="H635" s="2">
        <f t="shared" si="11"/>
        <v>0.32000000076368451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172401.43999999942</v>
      </c>
      <c r="E637" s="1">
        <v>0</v>
      </c>
      <c r="F637" s="1">
        <v>0</v>
      </c>
      <c r="G637" s="2">
        <f t="shared" si="10"/>
        <v>219294.63167999926</v>
      </c>
      <c r="H637" s="2">
        <f t="shared" si="11"/>
        <v>0.4399999994202517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29436.229999999981</v>
      </c>
      <c r="D638" s="1">
        <f>'PR-RAS'!E644</f>
        <v>0</v>
      </c>
      <c r="E638" s="1">
        <v>0</v>
      </c>
      <c r="F638" s="1">
        <v>0</v>
      </c>
      <c r="G638" s="2">
        <f t="shared" si="10"/>
        <v>18750.878509999988</v>
      </c>
      <c r="H638" s="2">
        <f t="shared" si="11"/>
        <v>0.22999999998137355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158567.52000000048</v>
      </c>
      <c r="D639" s="1">
        <f>'PR-RAS'!E645</f>
        <v>2286850.3699999982</v>
      </c>
      <c r="E639" s="1">
        <v>0</v>
      </c>
      <c r="F639" s="1">
        <v>0</v>
      </c>
      <c r="G639" s="2">
        <f t="shared" si="10"/>
        <v>3019187.1498799981</v>
      </c>
      <c r="H639" s="2">
        <f t="shared" si="11"/>
        <v>0.84999999776482582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256254.15</v>
      </c>
      <c r="D642" s="1">
        <f>'PR-RAS'!E649</f>
        <v>504422.63</v>
      </c>
      <c r="E642" s="1">
        <v>0</v>
      </c>
      <c r="F642" s="1">
        <v>0</v>
      </c>
      <c r="G642" s="2">
        <f t="shared" si="10"/>
        <v>810928.72181000002</v>
      </c>
      <c r="H642" s="2">
        <f t="shared" si="11"/>
        <v>0.51999999998952262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3258440.94</v>
      </c>
      <c r="D643" s="1">
        <f>'PR-RAS'!E650</f>
        <v>6598338.5200000005</v>
      </c>
      <c r="E643" s="1">
        <v>0</v>
      </c>
      <c r="F643" s="1">
        <v>0</v>
      </c>
      <c r="G643" s="2">
        <f t="shared" si="10"/>
        <v>10564185.74316</v>
      </c>
      <c r="H643" s="2">
        <f t="shared" si="11"/>
        <v>0.53999999957159162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3308457.21</v>
      </c>
      <c r="D644" s="1">
        <f>'PR-RAS'!E651</f>
        <v>4781982.7600000007</v>
      </c>
      <c r="E644" s="1">
        <v>0</v>
      </c>
      <c r="F644" s="1">
        <v>0</v>
      </c>
      <c r="G644" s="2">
        <f t="shared" si="10"/>
        <v>8276967.8153900001</v>
      </c>
      <c r="H644" s="2">
        <f t="shared" si="11"/>
        <v>0.44999999925494194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206237.87999999989</v>
      </c>
      <c r="D645" s="1">
        <f>'PR-RAS'!E652</f>
        <v>2320778.3899999997</v>
      </c>
      <c r="E645" s="1">
        <v>0</v>
      </c>
      <c r="F645" s="1">
        <v>0</v>
      </c>
      <c r="G645" s="2">
        <f t="shared" si="10"/>
        <v>3121979.7610399998</v>
      </c>
      <c r="H645" s="2">
        <f t="shared" si="11"/>
        <v>0.50999999977648258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54</v>
      </c>
      <c r="D646" s="1">
        <f>'PR-RAS'!E653</f>
        <v>55</v>
      </c>
      <c r="E646" s="1">
        <v>0</v>
      </c>
      <c r="F646" s="1">
        <v>0</v>
      </c>
      <c r="G646" s="2">
        <f t="shared" si="10"/>
        <v>105.78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45</v>
      </c>
      <c r="E647" s="1">
        <v>0</v>
      </c>
      <c r="F647" s="1">
        <v>0</v>
      </c>
      <c r="G647" s="2">
        <f t="shared" si="10"/>
        <v>86.564000000000007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54</v>
      </c>
      <c r="D648" s="1">
        <f>'PR-RAS'!E655</f>
        <v>55</v>
      </c>
      <c r="E648" s="1">
        <v>0</v>
      </c>
      <c r="F648" s="1">
        <v>0</v>
      </c>
      <c r="G648" s="2">
        <f t="shared" si="10"/>
        <v>106.108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564242.93999999994</v>
      </c>
      <c r="D654" s="1">
        <f>'PR-RAS'!E661</f>
        <v>616057.14</v>
      </c>
      <c r="E654" s="1">
        <v>0</v>
      </c>
      <c r="F654" s="1">
        <v>0</v>
      </c>
      <c r="G654" s="2">
        <f t="shared" si="10"/>
        <v>1173021.2646600001</v>
      </c>
      <c r="H654" s="2">
        <f t="shared" si="11"/>
        <v>0.20000000006984919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538365.63</v>
      </c>
      <c r="E655" s="1">
        <v>0</v>
      </c>
      <c r="F655" s="1">
        <v>0</v>
      </c>
      <c r="G655" s="2">
        <f t="shared" si="10"/>
        <v>704182.24404000002</v>
      </c>
      <c r="H655" s="2">
        <f t="shared" si="11"/>
        <v>0.36999999999534339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21182.799999999999</v>
      </c>
      <c r="D658" s="1">
        <f>'PR-RAS'!E665</f>
        <v>21756.19</v>
      </c>
      <c r="E658" s="1">
        <v>0</v>
      </c>
      <c r="F658" s="1">
        <v>0</v>
      </c>
      <c r="G658" s="2">
        <f t="shared" si="10"/>
        <v>42504.733260000001</v>
      </c>
      <c r="H658" s="2">
        <f t="shared" si="11"/>
        <v>0.38999999999941792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650</v>
      </c>
      <c r="E659" s="1">
        <v>0</v>
      </c>
      <c r="F659" s="1">
        <v>0</v>
      </c>
      <c r="G659" s="2">
        <f t="shared" si="10"/>
        <v>855.40000000000009</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944.4</v>
      </c>
      <c r="D668" s="1">
        <f>'PR-RAS'!E675</f>
        <v>1607.4</v>
      </c>
      <c r="E668" s="1">
        <v>0</v>
      </c>
      <c r="F668" s="1">
        <v>0</v>
      </c>
      <c r="G668" s="2">
        <f t="shared" si="10"/>
        <v>2774.1864</v>
      </c>
      <c r="H668" s="2">
        <f t="shared" si="11"/>
        <v>0.80000000000006821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3822.41</v>
      </c>
      <c r="D670" s="1">
        <f>'PR-RAS'!E677</f>
        <v>12419.5</v>
      </c>
      <c r="E670" s="1">
        <v>0</v>
      </c>
      <c r="F670" s="1">
        <v>0</v>
      </c>
      <c r="G670" s="2">
        <f t="shared" si="10"/>
        <v>19174.48329</v>
      </c>
      <c r="H670" s="2">
        <f t="shared" si="11"/>
        <v>0.90999999999985448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159267.26</v>
      </c>
      <c r="D687" s="1">
        <f>'PR-RAS'!E694</f>
        <v>297600</v>
      </c>
      <c r="E687" s="1">
        <v>0</v>
      </c>
      <c r="F687" s="1">
        <v>0</v>
      </c>
      <c r="G687" s="2">
        <f t="shared" si="10"/>
        <v>517564.54036000004</v>
      </c>
      <c r="H687" s="2">
        <f t="shared" si="11"/>
        <v>0.26000000000931323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12655.4</v>
      </c>
      <c r="D711" s="1">
        <f>'PR-RAS'!E718</f>
        <v>15070.919999999998</v>
      </c>
      <c r="E711" s="1">
        <v>0</v>
      </c>
      <c r="F711" s="1">
        <v>0</v>
      </c>
      <c r="G711" s="2">
        <f t="shared" si="10"/>
        <v>30386.040399999998</v>
      </c>
      <c r="H711" s="2">
        <f t="shared" si="11"/>
        <v>0.48000000000138243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66.36</v>
      </c>
      <c r="D712" s="1">
        <f>'PR-RAS'!E719</f>
        <v>66.36</v>
      </c>
      <c r="E712" s="1">
        <v>0</v>
      </c>
      <c r="F712" s="1">
        <v>0</v>
      </c>
      <c r="G712" s="2">
        <f t="shared" si="10"/>
        <v>141.54587999999998</v>
      </c>
      <c r="H712" s="2">
        <f t="shared" si="11"/>
        <v>0.71999999999999886</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358.01</v>
      </c>
      <c r="D713" s="1">
        <f>'PR-RAS'!E720</f>
        <v>358.4</v>
      </c>
      <c r="E713" s="1">
        <v>0</v>
      </c>
      <c r="F713" s="1">
        <v>0</v>
      </c>
      <c r="G713" s="2">
        <f t="shared" si="10"/>
        <v>765.2647199999999</v>
      </c>
      <c r="H713" s="2">
        <f t="shared" si="11"/>
        <v>0.40999999999996817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3566.63</v>
      </c>
      <c r="D715" s="1">
        <f>'PR-RAS'!E722</f>
        <v>6442.76</v>
      </c>
      <c r="E715" s="1">
        <v>0</v>
      </c>
      <c r="F715" s="1">
        <v>0</v>
      </c>
      <c r="G715" s="2">
        <f t="shared" si="10"/>
        <v>11746.8351</v>
      </c>
      <c r="H715" s="2">
        <f t="shared" si="11"/>
        <v>0.60999999999967258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5772.72</v>
      </c>
      <c r="D716" s="1">
        <f>'PR-RAS'!E723</f>
        <v>12458.1</v>
      </c>
      <c r="E716" s="1">
        <v>0</v>
      </c>
      <c r="F716" s="1">
        <v>0</v>
      </c>
      <c r="G716" s="2">
        <f t="shared" si="10"/>
        <v>21942.577799999999</v>
      </c>
      <c r="H716" s="2">
        <f t="shared" si="11"/>
        <v>0.38000000000010914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23133.599999999999</v>
      </c>
      <c r="D717" s="1">
        <f>'PR-RAS'!E724</f>
        <v>23133.599999999999</v>
      </c>
      <c r="E717" s="1">
        <v>0</v>
      </c>
      <c r="F717" s="1">
        <v>0</v>
      </c>
      <c r="G717" s="2">
        <f t="shared" si="10"/>
        <v>49690.972799999989</v>
      </c>
      <c r="H717" s="2">
        <f t="shared" si="11"/>
        <v>0.80000000000291038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11077.27</v>
      </c>
      <c r="D718" s="1">
        <f>'PR-RAS'!E725</f>
        <v>5796.55</v>
      </c>
      <c r="E718" s="1">
        <v>0</v>
      </c>
      <c r="F718" s="1">
        <v>0</v>
      </c>
      <c r="G718" s="2">
        <f t="shared" si="10"/>
        <v>16254.655290000001</v>
      </c>
      <c r="H718" s="2">
        <f t="shared" si="11"/>
        <v>0.72000000000025466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1243.9000000000001</v>
      </c>
      <c r="D719" s="1">
        <f>'PR-RAS'!E726</f>
        <v>638.05999999999995</v>
      </c>
      <c r="E719" s="1">
        <v>0</v>
      </c>
      <c r="F719" s="1">
        <v>0</v>
      </c>
      <c r="G719" s="2">
        <f t="shared" si="10"/>
        <v>1809.37436</v>
      </c>
      <c r="H719" s="2">
        <f t="shared" si="11"/>
        <v>0.15999999999985448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4003.09</v>
      </c>
      <c r="D752" s="1">
        <f>'PR-RAS'!E759</f>
        <v>1674.53</v>
      </c>
      <c r="E752" s="1">
        <v>0</v>
      </c>
      <c r="F752" s="1">
        <v>0</v>
      </c>
      <c r="G752" s="2">
        <f t="shared" si="10"/>
        <v>5521.4646499999999</v>
      </c>
      <c r="H752" s="2">
        <f t="shared" si="11"/>
        <v>0.5600000000001728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14333.47</v>
      </c>
      <c r="D809" s="1">
        <f>'PR-RAS'!E816</f>
        <v>569514.98</v>
      </c>
      <c r="E809" s="1">
        <v>0</v>
      </c>
      <c r="F809" s="1">
        <v>0</v>
      </c>
      <c r="G809" s="2">
        <f t="shared" si="10"/>
        <v>931917.65144000005</v>
      </c>
      <c r="H809" s="2">
        <f t="shared" si="11"/>
        <v>0.49000000001797162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29832.48</v>
      </c>
      <c r="D812" s="1">
        <f>'PR-RAS'!E819</f>
        <v>29704.78</v>
      </c>
      <c r="E812" s="1">
        <v>0</v>
      </c>
      <c r="F812" s="1">
        <v>0</v>
      </c>
      <c r="G812" s="2">
        <f t="shared" si="18"/>
        <v>72375.294439999998</v>
      </c>
      <c r="H812" s="2">
        <f t="shared" si="19"/>
        <v>0.7000000000007276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17386.650000000001</v>
      </c>
      <c r="D816" s="1">
        <f>'PR-RAS'!E823</f>
        <v>46681.82</v>
      </c>
      <c r="E816" s="1">
        <v>0</v>
      </c>
      <c r="F816" s="1">
        <v>0</v>
      </c>
      <c r="G816" s="2">
        <f t="shared" si="18"/>
        <v>90261.486350000006</v>
      </c>
      <c r="H816" s="2">
        <f t="shared" si="19"/>
        <v>0.52999999999883585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16536.25</v>
      </c>
      <c r="D817" s="1">
        <f>'PR-RAS'!E824</f>
        <v>14439.71</v>
      </c>
      <c r="E817" s="1">
        <v>0</v>
      </c>
      <c r="F817" s="1">
        <v>0</v>
      </c>
      <c r="G817" s="2">
        <f t="shared" si="18"/>
        <v>37059.186719999998</v>
      </c>
      <c r="H817" s="2">
        <f t="shared" si="19"/>
        <v>0.54000000000087311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27808.49</v>
      </c>
      <c r="D819" s="1">
        <f>'PR-RAS'!E826</f>
        <v>5418.59</v>
      </c>
      <c r="E819" s="1">
        <v>0</v>
      </c>
      <c r="F819" s="1">
        <v>0</v>
      </c>
      <c r="G819" s="2">
        <f t="shared" si="18"/>
        <v>31612.158059999998</v>
      </c>
      <c r="H819" s="2">
        <f t="shared" si="19"/>
        <v>0.90000000000145519</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15394.61</v>
      </c>
      <c r="D822" s="1">
        <f>'PR-RAS'!E829</f>
        <v>17500</v>
      </c>
      <c r="E822" s="1">
        <v>0</v>
      </c>
      <c r="F822" s="1">
        <v>0</v>
      </c>
      <c r="G822" s="2">
        <f t="shared" si="18"/>
        <v>41373.97481</v>
      </c>
      <c r="H822" s="2">
        <f t="shared" si="19"/>
        <v>0.38999999999941792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308600</v>
      </c>
      <c r="D946" s="1">
        <f>'PR-RAS'!E953</f>
        <v>250000</v>
      </c>
      <c r="E946" s="1">
        <v>0</v>
      </c>
      <c r="F946" s="1">
        <v>0</v>
      </c>
      <c r="G946" s="2">
        <f t="shared" si="18"/>
        <v>764127</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55371.92</v>
      </c>
      <c r="D961" s="1">
        <f>'PR-RAS'!E968</f>
        <v>0</v>
      </c>
      <c r="E961" s="1">
        <v>0</v>
      </c>
      <c r="F961" s="1">
        <v>0</v>
      </c>
      <c r="G961" s="2">
        <f t="shared" si="18"/>
        <v>53157.043199999993</v>
      </c>
      <c r="H961" s="2">
        <f t="shared" si="19"/>
        <v>8.000000000174623E-2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1049382.8400000001</v>
      </c>
      <c r="D1480" s="6"/>
      <c r="E1480" s="6">
        <v>0</v>
      </c>
      <c r="F1480" s="6">
        <v>0</v>
      </c>
      <c r="G1480" s="7">
        <f t="shared" ref="G1480:G1580" si="34">B1480/1000*C1480</f>
        <v>1049.3828400000002</v>
      </c>
      <c r="H1480" s="7">
        <f t="shared" ref="H1480:H1580" si="35">ABS(C1480-ROUND(C1480,0))</f>
        <v>0.15999999991618097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3891089.74</v>
      </c>
      <c r="D1481" s="1">
        <v>0</v>
      </c>
      <c r="E1481" s="1">
        <v>0</v>
      </c>
      <c r="F1481" s="1">
        <v>0</v>
      </c>
      <c r="G1481" s="2">
        <f t="shared" si="34"/>
        <v>7782.1794800000007</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2837168.41</v>
      </c>
      <c r="D1483" s="1">
        <v>0</v>
      </c>
      <c r="E1483" s="1">
        <v>0</v>
      </c>
      <c r="F1483" s="1">
        <v>0</v>
      </c>
      <c r="G1483" s="2">
        <f t="shared" si="34"/>
        <v>11348.673640000001</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1045377.5900000001</v>
      </c>
      <c r="D1484" s="1">
        <v>0</v>
      </c>
      <c r="E1484" s="1">
        <v>0</v>
      </c>
      <c r="F1484" s="1">
        <v>0</v>
      </c>
      <c r="G1484" s="2">
        <f t="shared" si="34"/>
        <v>5226.8879500000003</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762681.93</v>
      </c>
      <c r="D1485" s="1">
        <v>0</v>
      </c>
      <c r="E1485" s="1">
        <v>0</v>
      </c>
      <c r="F1485" s="1">
        <v>0</v>
      </c>
      <c r="G1485" s="2">
        <f t="shared" si="34"/>
        <v>4576.0915800000002</v>
      </c>
      <c r="H1485" s="2">
        <f t="shared" si="35"/>
        <v>6.9999999948777258E-2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13327.56</v>
      </c>
      <c r="D1486" s="1">
        <v>0</v>
      </c>
      <c r="E1486" s="1">
        <v>0</v>
      </c>
      <c r="F1486" s="1">
        <v>0</v>
      </c>
      <c r="G1486" s="2">
        <f t="shared" si="34"/>
        <v>93.292919999999995</v>
      </c>
      <c r="H1486" s="2">
        <f t="shared" si="35"/>
        <v>0.44000000000050932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1674.53</v>
      </c>
      <c r="D1487" s="1">
        <v>0</v>
      </c>
      <c r="E1487" s="1">
        <v>0</v>
      </c>
      <c r="F1487" s="1">
        <v>0</v>
      </c>
      <c r="G1487" s="2">
        <f t="shared" si="34"/>
        <v>13.396240000000001</v>
      </c>
      <c r="H1487" s="2">
        <f t="shared" si="35"/>
        <v>0.47000000000002728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675341.28</v>
      </c>
      <c r="D1489" s="1">
        <v>0</v>
      </c>
      <c r="E1489" s="1">
        <v>0</v>
      </c>
      <c r="F1489" s="1">
        <v>0</v>
      </c>
      <c r="G1489" s="2">
        <f t="shared" si="34"/>
        <v>6753.4128000000001</v>
      </c>
      <c r="H1489" s="2">
        <f t="shared" si="35"/>
        <v>0.28000000002793968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249236.6</v>
      </c>
      <c r="D1490" s="1">
        <v>0</v>
      </c>
      <c r="E1490" s="1">
        <v>0</v>
      </c>
      <c r="F1490" s="1">
        <v>0</v>
      </c>
      <c r="G1490" s="2">
        <f t="shared" si="34"/>
        <v>2741.6025999999997</v>
      </c>
      <c r="H1490" s="2">
        <f t="shared" si="35"/>
        <v>0.39999999999417923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89528.920000000013</v>
      </c>
      <c r="D1491" s="1">
        <v>0</v>
      </c>
      <c r="E1491" s="1">
        <v>0</v>
      </c>
      <c r="F1491" s="1">
        <v>0</v>
      </c>
      <c r="G1491" s="2">
        <f t="shared" si="34"/>
        <v>1074.3470400000001</v>
      </c>
      <c r="H1491" s="2">
        <f t="shared" si="35"/>
        <v>7.9999999987194315E-2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1053921.33</v>
      </c>
      <c r="D1492" s="1">
        <v>0</v>
      </c>
      <c r="E1492" s="1">
        <v>0</v>
      </c>
      <c r="F1492" s="1">
        <v>0</v>
      </c>
      <c r="G1492" s="2">
        <f t="shared" si="34"/>
        <v>13700.977290000001</v>
      </c>
      <c r="H1492" s="2">
        <f t="shared" si="35"/>
        <v>0.33000000007450581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4466539.42</v>
      </c>
      <c r="D1499" s="1">
        <v>0</v>
      </c>
      <c r="E1499" s="1">
        <v>0</v>
      </c>
      <c r="F1499" s="1">
        <v>0</v>
      </c>
      <c r="G1499" s="2">
        <f t="shared" si="34"/>
        <v>89330.788400000005</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3138384.1900000004</v>
      </c>
      <c r="D1501" s="1">
        <v>0</v>
      </c>
      <c r="E1501" s="1">
        <v>0</v>
      </c>
      <c r="F1501" s="1">
        <v>0</v>
      </c>
      <c r="G1501" s="2">
        <f t="shared" si="34"/>
        <v>69044.452180000008</v>
      </c>
      <c r="H1501" s="2">
        <f t="shared" si="35"/>
        <v>0.19000000040978193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981008.97</v>
      </c>
      <c r="D1502" s="1">
        <v>0</v>
      </c>
      <c r="E1502" s="1">
        <v>0</v>
      </c>
      <c r="F1502" s="1">
        <v>0</v>
      </c>
      <c r="G1502" s="2">
        <f t="shared" si="34"/>
        <v>22563.206309999998</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936129.71</v>
      </c>
      <c r="D1503" s="1">
        <v>0</v>
      </c>
      <c r="E1503" s="1">
        <v>0</v>
      </c>
      <c r="F1503" s="1">
        <v>0</v>
      </c>
      <c r="G1503" s="2">
        <f t="shared" si="34"/>
        <v>22467.11304</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14640.44</v>
      </c>
      <c r="D1504" s="1">
        <v>0</v>
      </c>
      <c r="E1504" s="1">
        <v>0</v>
      </c>
      <c r="F1504" s="1">
        <v>0</v>
      </c>
      <c r="G1504" s="2">
        <f t="shared" si="34"/>
        <v>366.01100000000002</v>
      </c>
      <c r="H1504" s="2">
        <f t="shared" si="35"/>
        <v>0.44000000000050932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1674.53</v>
      </c>
      <c r="D1505" s="1">
        <v>0</v>
      </c>
      <c r="E1505" s="1">
        <v>0</v>
      </c>
      <c r="F1505" s="1">
        <v>0</v>
      </c>
      <c r="G1505" s="2">
        <f t="shared" si="34"/>
        <v>43.537779999999998</v>
      </c>
      <c r="H1505" s="2">
        <f t="shared" si="35"/>
        <v>0.47000000000002728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859598.76</v>
      </c>
      <c r="D1507" s="1">
        <v>0</v>
      </c>
      <c r="E1507" s="1">
        <v>0</v>
      </c>
      <c r="F1507" s="1">
        <v>0</v>
      </c>
      <c r="G1507" s="2">
        <f t="shared" si="34"/>
        <v>24068.76528</v>
      </c>
      <c r="H1507" s="2">
        <f t="shared" si="35"/>
        <v>0.23999999999068677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257426.33</v>
      </c>
      <c r="D1508" s="1">
        <v>0</v>
      </c>
      <c r="E1508" s="1">
        <v>0</v>
      </c>
      <c r="F1508" s="1">
        <v>0</v>
      </c>
      <c r="G1508" s="2">
        <f t="shared" si="34"/>
        <v>7465.3635700000004</v>
      </c>
      <c r="H1508" s="2">
        <f t="shared" si="35"/>
        <v>0.32999999998719431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87905.45</v>
      </c>
      <c r="D1509" s="1">
        <v>0</v>
      </c>
      <c r="E1509" s="1">
        <v>0</v>
      </c>
      <c r="F1509" s="1">
        <v>0</v>
      </c>
      <c r="G1509" s="2">
        <f t="shared" si="34"/>
        <v>2637.1634999999997</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1078155.23</v>
      </c>
      <c r="D1510" s="1">
        <v>0</v>
      </c>
      <c r="E1510" s="1">
        <v>0</v>
      </c>
      <c r="F1510" s="1">
        <v>0</v>
      </c>
      <c r="G1510" s="2">
        <f t="shared" si="34"/>
        <v>33422.812129999998</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250000</v>
      </c>
      <c r="D1511" s="1">
        <v>0</v>
      </c>
      <c r="E1511" s="1">
        <v>0</v>
      </c>
      <c r="F1511" s="1">
        <v>0</v>
      </c>
      <c r="G1511" s="2">
        <f t="shared" si="34"/>
        <v>8000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250000</v>
      </c>
      <c r="D1515" s="1">
        <v>0</v>
      </c>
      <c r="E1515" s="1">
        <v>0</v>
      </c>
      <c r="F1515" s="1">
        <v>0</v>
      </c>
      <c r="G1515" s="2">
        <f t="shared" si="34"/>
        <v>9000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473933.16000000015</v>
      </c>
      <c r="D1517" s="1">
        <v>0</v>
      </c>
      <c r="E1517" s="1">
        <v>0</v>
      </c>
      <c r="F1517" s="1">
        <v>0</v>
      </c>
      <c r="G1517" s="2">
        <f t="shared" si="34"/>
        <v>18009.460080000004</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274997.15000000002</v>
      </c>
      <c r="D1518" s="1">
        <v>0</v>
      </c>
      <c r="E1518" s="1">
        <v>0</v>
      </c>
      <c r="F1518" s="1">
        <v>0</v>
      </c>
      <c r="G1518" s="2">
        <f t="shared" si="34"/>
        <v>10724.888850000001</v>
      </c>
      <c r="H1518" s="2">
        <f t="shared" si="35"/>
        <v>0.15000000002328306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234646.21000000002</v>
      </c>
      <c r="D1524" s="1">
        <v>0</v>
      </c>
      <c r="E1524" s="1">
        <v>0</v>
      </c>
      <c r="F1524" s="1">
        <v>0</v>
      </c>
      <c r="G1524" s="2">
        <f t="shared" si="34"/>
        <v>10559.079450000001</v>
      </c>
      <c r="H1524" s="2">
        <f t="shared" si="35"/>
        <v>0.21000000002095476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129322.58</v>
      </c>
      <c r="D1530" s="1">
        <v>0</v>
      </c>
      <c r="E1530" s="1">
        <v>0</v>
      </c>
      <c r="F1530" s="1">
        <v>0</v>
      </c>
      <c r="G1530" s="2">
        <f t="shared" si="34"/>
        <v>6595.4515799999999</v>
      </c>
      <c r="H1530" s="2">
        <f t="shared" si="35"/>
        <v>0.41999999999825377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88777.44</v>
      </c>
      <c r="D1531" s="1">
        <v>0</v>
      </c>
      <c r="E1531" s="1">
        <v>0</v>
      </c>
      <c r="F1531" s="1">
        <v>0</v>
      </c>
      <c r="G1531" s="2">
        <f t="shared" si="34"/>
        <v>4616.42688</v>
      </c>
      <c r="H1531" s="2">
        <f t="shared" si="35"/>
        <v>0.44000000000232831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40545.14</v>
      </c>
      <c r="D1534" s="1">
        <v>0</v>
      </c>
      <c r="E1534" s="1">
        <v>0</v>
      </c>
      <c r="F1534" s="1">
        <v>0</v>
      </c>
      <c r="G1534" s="2">
        <f t="shared" si="34"/>
        <v>2229.9827</v>
      </c>
      <c r="H1534" s="2">
        <f t="shared" si="35"/>
        <v>0.13999999999941792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96489.57</v>
      </c>
      <c r="D1550" s="1">
        <v>0</v>
      </c>
      <c r="E1550" s="1">
        <v>0</v>
      </c>
      <c r="F1550" s="1">
        <v>0</v>
      </c>
      <c r="G1550" s="2">
        <f t="shared" si="34"/>
        <v>6850.75947</v>
      </c>
      <c r="H1550" s="2">
        <f t="shared" si="35"/>
        <v>0.42999999999301508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44136.06</v>
      </c>
      <c r="D1552" s="1">
        <v>0</v>
      </c>
      <c r="E1552" s="1">
        <v>0</v>
      </c>
      <c r="F1552" s="1">
        <v>0</v>
      </c>
      <c r="G1552" s="2">
        <f t="shared" si="34"/>
        <v>3221.9323799999997</v>
      </c>
      <c r="H1552" s="2">
        <f t="shared" si="35"/>
        <v>5.9999999997671694E-2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52353.51</v>
      </c>
      <c r="D1554" s="1">
        <v>0</v>
      </c>
      <c r="E1554" s="1">
        <v>0</v>
      </c>
      <c r="F1554" s="1">
        <v>0</v>
      </c>
      <c r="G1554" s="2">
        <f t="shared" si="34"/>
        <v>3926.51325</v>
      </c>
      <c r="H1554" s="2">
        <f t="shared" si="35"/>
        <v>0.48999999999796273</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8834.06</v>
      </c>
      <c r="D1555" s="1">
        <v>0</v>
      </c>
      <c r="E1555" s="1">
        <v>0</v>
      </c>
      <c r="F1555" s="1">
        <v>0</v>
      </c>
      <c r="G1555" s="2">
        <f t="shared" si="34"/>
        <v>671.38855999999998</v>
      </c>
      <c r="H1555" s="2">
        <f t="shared" si="35"/>
        <v>5.9999999999490683E-2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8834.06</v>
      </c>
      <c r="D1559" s="1">
        <v>0</v>
      </c>
      <c r="E1559" s="1">
        <v>0</v>
      </c>
      <c r="F1559" s="1">
        <v>0</v>
      </c>
      <c r="G1559" s="2">
        <f t="shared" si="34"/>
        <v>706.72479999999996</v>
      </c>
      <c r="H1559" s="2">
        <f t="shared" si="35"/>
        <v>5.9999999999490683E-2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40350.94</v>
      </c>
      <c r="D1565" s="1">
        <v>0</v>
      </c>
      <c r="E1565" s="1">
        <v>0</v>
      </c>
      <c r="F1565" s="1">
        <v>0</v>
      </c>
      <c r="G1565" s="2">
        <f t="shared" si="34"/>
        <v>3470.18084</v>
      </c>
      <c r="H1565" s="2">
        <f t="shared" si="35"/>
        <v>5.9999999997671694E-2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25354.66</v>
      </c>
      <c r="D1566" s="1">
        <v>0</v>
      </c>
      <c r="E1566" s="1">
        <v>0</v>
      </c>
      <c r="F1566" s="1">
        <v>0</v>
      </c>
      <c r="G1566" s="2">
        <f t="shared" si="34"/>
        <v>2205.8554199999999</v>
      </c>
      <c r="H1566" s="2">
        <f t="shared" si="35"/>
        <v>0.34000000000014552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14996.28</v>
      </c>
      <c r="D1568" s="1">
        <v>0</v>
      </c>
      <c r="E1568" s="1">
        <v>0</v>
      </c>
      <c r="F1568" s="1">
        <v>0</v>
      </c>
      <c r="G1568" s="2">
        <f t="shared" si="34"/>
        <v>1334.6689200000001</v>
      </c>
      <c r="H1568" s="2">
        <f t="shared" si="35"/>
        <v>0.28000000000065484</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198936.00999999998</v>
      </c>
      <c r="D1576" s="1">
        <v>0</v>
      </c>
      <c r="E1576" s="1">
        <v>0</v>
      </c>
      <c r="F1576" s="1">
        <v>0</v>
      </c>
      <c r="G1576" s="2">
        <f t="shared" si="34"/>
        <v>19296.792969999999</v>
      </c>
      <c r="H1576" s="2">
        <f t="shared" si="35"/>
        <v>9.9999999802093953E-3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198936.00999999998</v>
      </c>
      <c r="D1578" s="1">
        <v>0</v>
      </c>
      <c r="E1578" s="1">
        <v>0</v>
      </c>
      <c r="F1578" s="1">
        <v>0</v>
      </c>
      <c r="G1578" s="2">
        <f t="shared" si="34"/>
        <v>19694.664989999997</v>
      </c>
      <c r="H1578" s="2">
        <f t="shared" si="35"/>
        <v>9.9999999802093953E-3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38036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2136869.19</v>
      </c>
      <c r="I16" s="170">
        <f>'PR-RAS'!E6</f>
        <v>5781473.379999999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1514909.9699999997</v>
      </c>
      <c r="I17" s="170">
        <f>'PR-RAS'!E151</f>
        <v>2392380.08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158567.52000000048</v>
      </c>
      <c r="I18" s="170">
        <f>'PR-RAS'!E645</f>
        <v>2286850.3699999982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1049382.8400000001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473933.16000000015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274997.15000000002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198936.00999999998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05" zoomScaleNormal="100" workbookViewId="0">
      <selection activeCell="E131" sqref="E13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2136869.19</v>
      </c>
      <c r="E6" s="51">
        <f>E7+E44+E50+E82+E106+E124+E133+E139</f>
        <v>5781473.379999999</v>
      </c>
      <c r="F6" s="52">
        <f t="shared" ref="F6:F131" si="0">IF(D6&lt;&gt;0,IF(E6/D6&gt;=100,"&gt;&gt;100",E6/D6*100),"-")</f>
        <v>270.55813276057387</v>
      </c>
    </row>
    <row r="7" spans="1:25" ht="12.75" customHeight="1" x14ac:dyDescent="0.2">
      <c r="A7" s="53">
        <v>61</v>
      </c>
      <c r="B7" s="294" t="s">
        <v>60</v>
      </c>
      <c r="C7" s="50" t="s">
        <v>61</v>
      </c>
      <c r="D7" s="51">
        <f t="shared" ref="D7:E7" si="1">D8+D17+D23+D29+D37+D40</f>
        <v>551332.61</v>
      </c>
      <c r="E7" s="51">
        <f t="shared" si="1"/>
        <v>542009.06000000006</v>
      </c>
      <c r="F7" s="52">
        <f t="shared" si="0"/>
        <v>98.308906487501275</v>
      </c>
    </row>
    <row r="8" spans="1:25" ht="12.75" customHeight="1" x14ac:dyDescent="0.2">
      <c r="A8" s="53">
        <v>611</v>
      </c>
      <c r="B8" s="85" t="s">
        <v>62</v>
      </c>
      <c r="C8" s="50" t="s">
        <v>63</v>
      </c>
      <c r="D8" s="51">
        <f t="shared" ref="D8:E8" si="2">SUM(D9:D14)-D15-D16</f>
        <v>497525.57999999996</v>
      </c>
      <c r="E8" s="51">
        <f t="shared" si="2"/>
        <v>492898.86000000004</v>
      </c>
      <c r="F8" s="52">
        <f t="shared" si="0"/>
        <v>99.070053845271659</v>
      </c>
    </row>
    <row r="9" spans="1:25" ht="12.75" customHeight="1" x14ac:dyDescent="0.2">
      <c r="A9" s="53">
        <v>6111</v>
      </c>
      <c r="B9" s="85" t="s">
        <v>64</v>
      </c>
      <c r="C9" s="50" t="s">
        <v>65</v>
      </c>
      <c r="D9" s="242">
        <v>526134.61</v>
      </c>
      <c r="E9" s="242">
        <v>564584.01</v>
      </c>
      <c r="F9" s="52">
        <f t="shared" si="0"/>
        <v>107.30790167938203</v>
      </c>
    </row>
    <row r="10" spans="1:25" ht="12.75" customHeight="1" x14ac:dyDescent="0.2">
      <c r="A10" s="53">
        <v>6112</v>
      </c>
      <c r="B10" s="85" t="s">
        <v>66</v>
      </c>
      <c r="C10" s="50" t="s">
        <v>67</v>
      </c>
      <c r="D10" s="242">
        <v>50039.13</v>
      </c>
      <c r="E10" s="242">
        <v>58376.78</v>
      </c>
      <c r="F10" s="52">
        <f t="shared" si="0"/>
        <v>116.66226011523382</v>
      </c>
    </row>
    <row r="11" spans="1:25" ht="12.75" customHeight="1" x14ac:dyDescent="0.2">
      <c r="A11" s="53">
        <v>6113</v>
      </c>
      <c r="B11" s="85" t="s">
        <v>68</v>
      </c>
      <c r="C11" s="50" t="s">
        <v>69</v>
      </c>
      <c r="D11" s="242">
        <v>26832.53</v>
      </c>
      <c r="E11" s="242">
        <v>31407.05</v>
      </c>
      <c r="F11" s="52">
        <f t="shared" si="0"/>
        <v>117.04841101454093</v>
      </c>
    </row>
    <row r="12" spans="1:25" ht="12.75" customHeight="1" x14ac:dyDescent="0.2">
      <c r="A12" s="53">
        <v>6114</v>
      </c>
      <c r="B12" s="85" t="s">
        <v>70</v>
      </c>
      <c r="C12" s="50" t="s">
        <v>71</v>
      </c>
      <c r="D12" s="242">
        <v>10194.82</v>
      </c>
      <c r="E12" s="242">
        <v>44213.07</v>
      </c>
      <c r="F12" s="52">
        <f t="shared" si="0"/>
        <v>433.68171286986927</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115675.51</v>
      </c>
      <c r="E15" s="242">
        <v>205682.05</v>
      </c>
      <c r="F15" s="52">
        <f t="shared" si="0"/>
        <v>177.80950349819076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49978</v>
      </c>
      <c r="E23" s="51">
        <f t="shared" si="4"/>
        <v>43090.04</v>
      </c>
      <c r="F23" s="52">
        <f t="shared" si="0"/>
        <v>86.218015927007883</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49978</v>
      </c>
      <c r="E27" s="242">
        <v>43090.04</v>
      </c>
      <c r="F27" s="52">
        <f t="shared" si="0"/>
        <v>86.218015927007883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3829.03</v>
      </c>
      <c r="E29" s="51">
        <f t="shared" si="5"/>
        <v>6020.16</v>
      </c>
      <c r="F29" s="52">
        <f t="shared" si="0"/>
        <v>157.22415337565909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3800.77</v>
      </c>
      <c r="E31" s="242">
        <v>5819.82</v>
      </c>
      <c r="F31" s="52">
        <f t="shared" si="0"/>
        <v>153.12213051565865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28.26</v>
      </c>
      <c r="E33" s="242">
        <v>200.34</v>
      </c>
      <c r="F33" s="52">
        <f t="shared" si="0"/>
        <v>708.91719745222929</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749459.81</v>
      </c>
      <c r="E50" s="51">
        <f>E51+E54+E59+E62+E65+E68+E71+E74+E77</f>
        <v>1488455.8599999999</v>
      </c>
      <c r="F50" s="52">
        <f t="shared" si="0"/>
        <v>198.60382640131161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585425.74</v>
      </c>
      <c r="E59" s="51">
        <f t="shared" si="12"/>
        <v>1176828.96</v>
      </c>
      <c r="F59" s="52">
        <f t="shared" si="0"/>
        <v>201.02104837412855</v>
      </c>
    </row>
    <row r="60" spans="1:6" ht="24" x14ac:dyDescent="0.2">
      <c r="A60" s="53">
        <v>6331</v>
      </c>
      <c r="B60" s="86" t="s">
        <v>166</v>
      </c>
      <c r="C60" s="50" t="s">
        <v>167</v>
      </c>
      <c r="D60" s="242">
        <v>564242.93999999994</v>
      </c>
      <c r="E60" s="242">
        <v>1154422.77</v>
      </c>
      <c r="F60" s="52">
        <f t="shared" si="0"/>
        <v>204.59675933207069</v>
      </c>
    </row>
    <row r="61" spans="1:6" ht="24" x14ac:dyDescent="0.2">
      <c r="A61" s="53">
        <v>6332</v>
      </c>
      <c r="B61" s="86" t="s">
        <v>168</v>
      </c>
      <c r="C61" s="50" t="s">
        <v>169</v>
      </c>
      <c r="D61" s="242">
        <v>21182.799999999999</v>
      </c>
      <c r="E61" s="242">
        <f>21756.19+650</f>
        <v>22406.19</v>
      </c>
      <c r="F61" s="52">
        <f t="shared" si="0"/>
        <v>105.77539324357497</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4766.8099999999995</v>
      </c>
      <c r="E68" s="51">
        <f t="shared" si="15"/>
        <v>14026.9</v>
      </c>
      <c r="F68" s="52">
        <f t="shared" si="0"/>
        <v>294.2617809394543</v>
      </c>
    </row>
    <row r="69" spans="1:6" ht="12.75" customHeight="1" x14ac:dyDescent="0.2">
      <c r="A69" s="53" t="s">
        <v>184</v>
      </c>
      <c r="B69" s="85" t="s">
        <v>185</v>
      </c>
      <c r="C69" s="50" t="s">
        <v>184</v>
      </c>
      <c r="D69" s="242">
        <v>944.4</v>
      </c>
      <c r="E69" s="242">
        <f>1607.4</f>
        <v>1607.4</v>
      </c>
      <c r="F69" s="52">
        <f t="shared" si="0"/>
        <v>170.2033036848793</v>
      </c>
    </row>
    <row r="70" spans="1:6" ht="24" x14ac:dyDescent="0.2">
      <c r="A70" s="53" t="s">
        <v>186</v>
      </c>
      <c r="B70" s="85" t="s">
        <v>187</v>
      </c>
      <c r="C70" s="50" t="s">
        <v>186</v>
      </c>
      <c r="D70" s="242">
        <v>3822.41</v>
      </c>
      <c r="E70" s="242">
        <f>12419.5</f>
        <v>12419.5</v>
      </c>
      <c r="F70" s="52">
        <f t="shared" si="0"/>
        <v>324.91281678312902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159267.26</v>
      </c>
      <c r="E74" s="51">
        <f t="shared" si="17"/>
        <v>297600</v>
      </c>
      <c r="F74" s="52">
        <f t="shared" si="0"/>
        <v>186.85572916869418</v>
      </c>
    </row>
    <row r="75" spans="1:6" ht="12.75" customHeight="1" x14ac:dyDescent="0.2">
      <c r="A75" s="53" t="s">
        <v>196</v>
      </c>
      <c r="B75" s="85" t="s">
        <v>197</v>
      </c>
      <c r="C75" s="50" t="s">
        <v>196</v>
      </c>
      <c r="D75" s="242">
        <v>159267.26</v>
      </c>
      <c r="E75" s="242">
        <v>297600</v>
      </c>
      <c r="F75" s="52">
        <f t="shared" si="0"/>
        <v>186.85572916869418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235418.83000000002</v>
      </c>
      <c r="E82" s="51">
        <f t="shared" si="19"/>
        <v>166418.71</v>
      </c>
      <c r="F82" s="52">
        <f t="shared" si="0"/>
        <v>70.690483849571422</v>
      </c>
    </row>
    <row r="83" spans="1:6" ht="12.75" customHeight="1" x14ac:dyDescent="0.2">
      <c r="A83" s="53">
        <v>641</v>
      </c>
      <c r="B83" s="85" t="s">
        <v>212</v>
      </c>
      <c r="C83" s="50" t="s">
        <v>213</v>
      </c>
      <c r="D83" s="51">
        <f t="shared" ref="D83:E83" si="20">SUM(D84:D90)</f>
        <v>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235418.63</v>
      </c>
      <c r="E91" s="51">
        <f t="shared" si="21"/>
        <v>166418.71</v>
      </c>
      <c r="F91" s="52">
        <f t="shared" si="0"/>
        <v>70.690543904702864</v>
      </c>
    </row>
    <row r="92" spans="1:6" ht="12.75" customHeight="1" x14ac:dyDescent="0.2">
      <c r="A92" s="53">
        <v>6421</v>
      </c>
      <c r="B92" s="85" t="s">
        <v>230</v>
      </c>
      <c r="C92" s="50" t="s">
        <v>231</v>
      </c>
      <c r="D92" s="242">
        <v>2057.17</v>
      </c>
      <c r="E92" s="242"/>
      <c r="F92" s="52">
        <f t="shared" si="0"/>
        <v>0</v>
      </c>
    </row>
    <row r="93" spans="1:6" ht="12.75" customHeight="1" x14ac:dyDescent="0.2">
      <c r="A93" s="53">
        <v>6422</v>
      </c>
      <c r="B93" s="85" t="s">
        <v>232</v>
      </c>
      <c r="C93" s="50" t="s">
        <v>233</v>
      </c>
      <c r="D93" s="242">
        <v>87892.87</v>
      </c>
      <c r="E93" s="242">
        <v>27715.47</v>
      </c>
      <c r="F93" s="52">
        <f t="shared" si="0"/>
        <v>31.533240409603192</v>
      </c>
    </row>
    <row r="94" spans="1:6" ht="12.75" customHeight="1" x14ac:dyDescent="0.2">
      <c r="A94" s="53">
        <v>6423</v>
      </c>
      <c r="B94" s="85" t="s">
        <v>234</v>
      </c>
      <c r="C94" s="50" t="s">
        <v>235</v>
      </c>
      <c r="D94" s="242">
        <v>145468.59</v>
      </c>
      <c r="E94" s="242">
        <v>138703.24</v>
      </c>
      <c r="F94" s="52">
        <f t="shared" si="0"/>
        <v>95.349270931958571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431533.15</v>
      </c>
      <c r="E106" s="51">
        <f t="shared" si="23"/>
        <v>3370240.57</v>
      </c>
      <c r="F106" s="52">
        <f t="shared" si="0"/>
        <v>780.99227602792507</v>
      </c>
    </row>
    <row r="107" spans="1:6" ht="12.75" customHeight="1" x14ac:dyDescent="0.2">
      <c r="A107" s="53">
        <v>651</v>
      </c>
      <c r="B107" s="85" t="s">
        <v>260</v>
      </c>
      <c r="C107" s="50" t="s">
        <v>261</v>
      </c>
      <c r="D107" s="51">
        <f t="shared" ref="D107:E107" si="24">SUM(D108:D111)</f>
        <v>189.49</v>
      </c>
      <c r="E107" s="51">
        <f t="shared" si="24"/>
        <v>0</v>
      </c>
      <c r="F107" s="52">
        <f t="shared" si="0"/>
        <v>0</v>
      </c>
    </row>
    <row r="108" spans="1:6" ht="12.75" customHeight="1" x14ac:dyDescent="0.2">
      <c r="A108" s="53">
        <v>6511</v>
      </c>
      <c r="B108" s="85" t="s">
        <v>262</v>
      </c>
      <c r="C108" s="50" t="s">
        <v>263</v>
      </c>
      <c r="D108" s="242">
        <v>189.49</v>
      </c>
      <c r="E108" s="242"/>
      <c r="F108" s="52">
        <f t="shared" si="0"/>
        <v>0</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282331.43</v>
      </c>
      <c r="E112" s="51">
        <f t="shared" si="25"/>
        <v>3229758.2199999997</v>
      </c>
      <c r="F112" s="52">
        <f t="shared" si="0"/>
        <v>1143.959855974944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206.36</v>
      </c>
      <c r="E114" s="242">
        <v>43.9</v>
      </c>
      <c r="F114" s="52">
        <f t="shared" si="0"/>
        <v>21.273502616786196</v>
      </c>
    </row>
    <row r="115" spans="1:6" ht="12.75" customHeight="1" x14ac:dyDescent="0.2">
      <c r="A115" s="53">
        <v>6524</v>
      </c>
      <c r="B115" s="85" t="s">
        <v>276</v>
      </c>
      <c r="C115" s="50" t="s">
        <v>277</v>
      </c>
      <c r="D115" s="242">
        <v>50610.09</v>
      </c>
      <c r="E115" s="242">
        <v>3124332.36</v>
      </c>
      <c r="F115" s="52">
        <f t="shared" si="0"/>
        <v>6173.3388737305149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231514.98</v>
      </c>
      <c r="E117" s="242">
        <f>50599.07+54782.89</f>
        <v>105381.95999999999</v>
      </c>
      <c r="F117" s="52">
        <f t="shared" si="0"/>
        <v>45.518419585635442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149012.23000000001</v>
      </c>
      <c r="E120" s="51">
        <f t="shared" si="26"/>
        <v>140482.34999999998</v>
      </c>
      <c r="F120" s="52">
        <f t="shared" si="0"/>
        <v>94.275718174273322</v>
      </c>
    </row>
    <row r="121" spans="1:6" ht="12.75" customHeight="1" x14ac:dyDescent="0.2">
      <c r="A121" s="53">
        <v>6531</v>
      </c>
      <c r="B121" s="85" t="s">
        <v>288</v>
      </c>
      <c r="C121" s="50" t="s">
        <v>289</v>
      </c>
      <c r="D121" s="242">
        <v>2358.7800000000002</v>
      </c>
      <c r="E121" s="242">
        <v>525.11</v>
      </c>
      <c r="F121" s="52">
        <f t="shared" si="0"/>
        <v>22.261932015703032</v>
      </c>
    </row>
    <row r="122" spans="1:6" ht="12.75" customHeight="1" x14ac:dyDescent="0.2">
      <c r="A122" s="53">
        <v>6532</v>
      </c>
      <c r="B122" s="85" t="s">
        <v>290</v>
      </c>
      <c r="C122" s="50" t="s">
        <v>291</v>
      </c>
      <c r="D122" s="242">
        <v>146653.45000000001</v>
      </c>
      <c r="E122" s="242">
        <v>139957.24</v>
      </c>
      <c r="F122" s="52">
        <f t="shared" si="0"/>
        <v>95.433990813035749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156578.68</v>
      </c>
      <c r="E124" s="51">
        <f t="shared" si="27"/>
        <v>210908.5</v>
      </c>
      <c r="F124" s="52">
        <f t="shared" si="0"/>
        <v>134.69809555170602</v>
      </c>
    </row>
    <row r="125" spans="1:6" ht="12.75" customHeight="1" x14ac:dyDescent="0.2">
      <c r="A125" s="53">
        <v>661</v>
      </c>
      <c r="B125" s="86" t="s">
        <v>296</v>
      </c>
      <c r="C125" s="50" t="s">
        <v>297</v>
      </c>
      <c r="D125" s="51">
        <f t="shared" ref="D125:E125" si="28">SUM(D126:D127)</f>
        <v>156578.68</v>
      </c>
      <c r="E125" s="51">
        <f t="shared" si="28"/>
        <v>210908.5</v>
      </c>
      <c r="F125" s="52">
        <f t="shared" si="0"/>
        <v>134.69809555170602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156578.68</v>
      </c>
      <c r="E127" s="387">
        <f>210988.5-80</f>
        <v>210908.5</v>
      </c>
      <c r="F127" s="52">
        <f t="shared" si="0"/>
        <v>134.69809555170602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12546.11</v>
      </c>
      <c r="E139" s="51">
        <f t="shared" si="33"/>
        <v>3440.68</v>
      </c>
      <c r="F139" s="52">
        <f t="shared" si="31"/>
        <v>27.424277325800585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12546.11</v>
      </c>
      <c r="E150" s="242">
        <f>161+3279.68</f>
        <v>3440.68</v>
      </c>
      <c r="F150" s="52">
        <f t="shared" si="31"/>
        <v>27.424277325800585</v>
      </c>
    </row>
    <row r="151" spans="1:6" ht="12.75" customHeight="1" x14ac:dyDescent="0.2">
      <c r="A151" s="53">
        <v>3</v>
      </c>
      <c r="B151" s="85" t="s">
        <v>348</v>
      </c>
      <c r="C151" s="50" t="s">
        <v>56</v>
      </c>
      <c r="D151" s="51">
        <f t="shared" ref="D151:E151" si="35">D152+D163+D196+D215+D224+D252+D263</f>
        <v>1514909.9699999997</v>
      </c>
      <c r="E151" s="51">
        <f t="shared" si="35"/>
        <v>2392380.08</v>
      </c>
      <c r="F151" s="52">
        <f t="shared" si="31"/>
        <v>157.92226121529853</v>
      </c>
    </row>
    <row r="152" spans="1:6" ht="12.75" customHeight="1" x14ac:dyDescent="0.2">
      <c r="A152" s="53">
        <v>31</v>
      </c>
      <c r="B152" s="85" t="s">
        <v>349</v>
      </c>
      <c r="C152" s="50" t="s">
        <v>350</v>
      </c>
      <c r="D152" s="51">
        <f t="shared" ref="D152:E152" si="36">D153+D158+D159</f>
        <v>631856.1</v>
      </c>
      <c r="E152" s="51">
        <f t="shared" si="36"/>
        <v>705785.1</v>
      </c>
      <c r="F152" s="52">
        <f t="shared" si="31"/>
        <v>111.70029061996868</v>
      </c>
    </row>
    <row r="153" spans="1:6" ht="12.75" customHeight="1" x14ac:dyDescent="0.2">
      <c r="A153" s="53">
        <v>311</v>
      </c>
      <c r="B153" s="85" t="s">
        <v>351</v>
      </c>
      <c r="C153" s="50" t="s">
        <v>352</v>
      </c>
      <c r="D153" s="51">
        <f t="shared" ref="D153:E153" si="37">SUM(D154:D157)</f>
        <v>483842.96</v>
      </c>
      <c r="E153" s="51">
        <f t="shared" si="37"/>
        <v>521066.42</v>
      </c>
      <c r="F153" s="52">
        <f t="shared" si="31"/>
        <v>107.69329370835527</v>
      </c>
    </row>
    <row r="154" spans="1:6" ht="12.75" customHeight="1" x14ac:dyDescent="0.2">
      <c r="A154" s="53">
        <v>3111</v>
      </c>
      <c r="B154" s="85" t="s">
        <v>353</v>
      </c>
      <c r="C154" s="50" t="s">
        <v>354</v>
      </c>
      <c r="D154" s="242">
        <v>483842.96</v>
      </c>
      <c r="E154" s="242">
        <f>180602.31+10287.98+38924.39+176812.3+114439.44</f>
        <v>521066.42</v>
      </c>
      <c r="F154" s="52">
        <f t="shared" si="31"/>
        <v>107.69329370835527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12104.05</v>
      </c>
      <c r="E158" s="242">
        <f>16882.41+400+1389.49+4600+14971.81</f>
        <v>38243.71</v>
      </c>
      <c r="F158" s="52">
        <f t="shared" si="31"/>
        <v>315.95796448296232</v>
      </c>
    </row>
    <row r="159" spans="1:6" ht="12.75" customHeight="1" x14ac:dyDescent="0.2">
      <c r="A159" s="53">
        <v>313</v>
      </c>
      <c r="B159" s="85" t="s">
        <v>363</v>
      </c>
      <c r="C159" s="50" t="s">
        <v>364</v>
      </c>
      <c r="D159" s="51">
        <f t="shared" ref="D159:E159" si="38">SUM(D160:D162)</f>
        <v>135909.09</v>
      </c>
      <c r="E159" s="51">
        <f t="shared" si="38"/>
        <v>146474.97</v>
      </c>
      <c r="F159" s="52">
        <f t="shared" si="31"/>
        <v>107.77422613895804</v>
      </c>
    </row>
    <row r="160" spans="1:6" ht="12.75" customHeight="1" x14ac:dyDescent="0.2">
      <c r="A160" s="53">
        <v>3131</v>
      </c>
      <c r="B160" s="85" t="s">
        <v>142</v>
      </c>
      <c r="C160" s="50" t="s">
        <v>365</v>
      </c>
      <c r="D160" s="242">
        <v>50081.34</v>
      </c>
      <c r="E160" s="242">
        <f>42266.49+11272.29</f>
        <v>53538.78</v>
      </c>
      <c r="F160" s="52">
        <f t="shared" si="31"/>
        <v>106.90364914357325</v>
      </c>
    </row>
    <row r="161" spans="1:6" ht="12.75" customHeight="1" x14ac:dyDescent="0.2">
      <c r="A161" s="53">
        <v>3132</v>
      </c>
      <c r="B161" s="85" t="s">
        <v>366</v>
      </c>
      <c r="C161" s="50" t="s">
        <v>367</v>
      </c>
      <c r="D161" s="242">
        <v>85827.75</v>
      </c>
      <c r="E161" s="242">
        <f>36494.87+3557.49+6422.6+27578.7+18882.53</f>
        <v>92936.19</v>
      </c>
      <c r="F161" s="52">
        <f t="shared" si="31"/>
        <v>108.2822164160193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646343.3899999999</v>
      </c>
      <c r="E163" s="51">
        <f t="shared" si="39"/>
        <v>745089.61999999988</v>
      </c>
      <c r="F163" s="52">
        <f t="shared" si="31"/>
        <v>115.27767306477755</v>
      </c>
    </row>
    <row r="164" spans="1:6" ht="12.75" customHeight="1" x14ac:dyDescent="0.2">
      <c r="A164" s="53">
        <v>321</v>
      </c>
      <c r="B164" s="85" t="s">
        <v>372</v>
      </c>
      <c r="C164" s="50" t="s">
        <v>373</v>
      </c>
      <c r="D164" s="51">
        <f t="shared" ref="D164:E164" si="40">SUM(D165:D168)</f>
        <v>16607.189999999999</v>
      </c>
      <c r="E164" s="51">
        <f t="shared" si="40"/>
        <v>25663.08</v>
      </c>
      <c r="F164" s="52">
        <f t="shared" si="31"/>
        <v>154.52993552792498</v>
      </c>
    </row>
    <row r="165" spans="1:6" ht="12.75" customHeight="1" x14ac:dyDescent="0.2">
      <c r="A165" s="53">
        <v>3211</v>
      </c>
      <c r="B165" s="85" t="s">
        <v>374</v>
      </c>
      <c r="C165" s="50" t="s">
        <v>375</v>
      </c>
      <c r="D165" s="242">
        <v>1337.81</v>
      </c>
      <c r="E165" s="242">
        <f>1600.25+836+635.42+702.56</f>
        <v>3774.23</v>
      </c>
      <c r="F165" s="52">
        <f t="shared" si="31"/>
        <v>282.12003199258493</v>
      </c>
    </row>
    <row r="166" spans="1:6" ht="12.75" customHeight="1" x14ac:dyDescent="0.2">
      <c r="A166" s="53">
        <v>3212</v>
      </c>
      <c r="B166" s="85" t="s">
        <v>376</v>
      </c>
      <c r="C166" s="50" t="s">
        <v>377</v>
      </c>
      <c r="D166" s="242">
        <v>12655.4</v>
      </c>
      <c r="E166" s="242">
        <f>6281.31+646.91+1271.9+3233.89+3828.12</f>
        <v>15262.130000000001</v>
      </c>
      <c r="F166" s="52">
        <f t="shared" si="31"/>
        <v>120.59776854149217</v>
      </c>
    </row>
    <row r="167" spans="1:6" ht="12.75" customHeight="1" x14ac:dyDescent="0.2">
      <c r="A167" s="53">
        <v>3213</v>
      </c>
      <c r="B167" s="85" t="s">
        <v>378</v>
      </c>
      <c r="C167" s="50" t="s">
        <v>379</v>
      </c>
      <c r="D167" s="242">
        <v>1650.16</v>
      </c>
      <c r="E167" s="242">
        <f>275+125+498.75+899.8+1200</f>
        <v>2998.55</v>
      </c>
      <c r="F167" s="52">
        <f t="shared" si="31"/>
        <v>181.71268240655451</v>
      </c>
    </row>
    <row r="168" spans="1:6" ht="12.75" customHeight="1" x14ac:dyDescent="0.2">
      <c r="A168" s="53">
        <v>3214</v>
      </c>
      <c r="B168" s="85" t="s">
        <v>380</v>
      </c>
      <c r="C168" s="50" t="s">
        <v>381</v>
      </c>
      <c r="D168" s="242">
        <v>963.82</v>
      </c>
      <c r="E168" s="242">
        <f>1020.91+1722.14+885.12</f>
        <v>3628.17</v>
      </c>
      <c r="F168" s="52">
        <f t="shared" si="31"/>
        <v>376.43647154032908</v>
      </c>
    </row>
    <row r="169" spans="1:6" ht="12.75" customHeight="1" x14ac:dyDescent="0.2">
      <c r="A169" s="53">
        <v>322</v>
      </c>
      <c r="B169" s="85" t="s">
        <v>382</v>
      </c>
      <c r="C169" s="50" t="s">
        <v>383</v>
      </c>
      <c r="D169" s="51">
        <f t="shared" ref="D169:E169" si="41">SUM(D170:D176)</f>
        <v>115292.31</v>
      </c>
      <c r="E169" s="51">
        <f t="shared" si="41"/>
        <v>191952.99</v>
      </c>
      <c r="F169" s="52">
        <f t="shared" si="31"/>
        <v>166.49244862905425</v>
      </c>
    </row>
    <row r="170" spans="1:6" ht="12.75" customHeight="1" x14ac:dyDescent="0.2">
      <c r="A170" s="53">
        <v>3221</v>
      </c>
      <c r="B170" s="85" t="s">
        <v>384</v>
      </c>
      <c r="C170" s="50" t="s">
        <v>385</v>
      </c>
      <c r="D170" s="242">
        <v>24899.56</v>
      </c>
      <c r="E170" s="242">
        <f>7358.08+393.21+4202.52+11334.32</f>
        <v>23288.13</v>
      </c>
      <c r="F170" s="52">
        <f t="shared" si="31"/>
        <v>93.528279214572464</v>
      </c>
    </row>
    <row r="171" spans="1:6" ht="12.75" customHeight="1" x14ac:dyDescent="0.2">
      <c r="A171" s="53">
        <v>3222</v>
      </c>
      <c r="B171" s="85" t="s">
        <v>386</v>
      </c>
      <c r="C171" s="50" t="s">
        <v>387</v>
      </c>
      <c r="D171" s="242">
        <v>19686.939999999999</v>
      </c>
      <c r="E171" s="242">
        <f>19835.28+74577.41</f>
        <v>94412.69</v>
      </c>
      <c r="F171" s="52">
        <f t="shared" si="31"/>
        <v>479.57016174174356</v>
      </c>
    </row>
    <row r="172" spans="1:6" ht="12.75" customHeight="1" x14ac:dyDescent="0.2">
      <c r="A172" s="53">
        <v>3223</v>
      </c>
      <c r="B172" s="85" t="s">
        <v>388</v>
      </c>
      <c r="C172" s="50" t="s">
        <v>389</v>
      </c>
      <c r="D172" s="242">
        <v>63130.84</v>
      </c>
      <c r="E172" s="242">
        <f>39509.83+4062.09+13460.1</f>
        <v>57032.02</v>
      </c>
      <c r="F172" s="52">
        <f t="shared" si="31"/>
        <v>90.339396719574765</v>
      </c>
    </row>
    <row r="173" spans="1:6" ht="12.75" customHeight="1" x14ac:dyDescent="0.2">
      <c r="A173" s="53">
        <v>3224</v>
      </c>
      <c r="B173" s="85" t="s">
        <v>390</v>
      </c>
      <c r="C173" s="50" t="s">
        <v>391</v>
      </c>
      <c r="D173" s="242">
        <v>2201.0300000000002</v>
      </c>
      <c r="E173" s="242">
        <f>1155.17+2067.01</f>
        <v>3222.1800000000003</v>
      </c>
      <c r="F173" s="52">
        <f t="shared" si="31"/>
        <v>146.39418817553599</v>
      </c>
    </row>
    <row r="174" spans="1:6" ht="12.75" customHeight="1" x14ac:dyDescent="0.2">
      <c r="A174" s="53">
        <v>3225</v>
      </c>
      <c r="B174" s="85" t="s">
        <v>392</v>
      </c>
      <c r="C174" s="50" t="s">
        <v>393</v>
      </c>
      <c r="D174" s="242">
        <v>5161.1899999999996</v>
      </c>
      <c r="E174" s="242">
        <f>7453.8+511.6+3444.34+2588.23</f>
        <v>13997.970000000001</v>
      </c>
      <c r="F174" s="52">
        <f t="shared" si="31"/>
        <v>271.21594050984373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212.75</v>
      </c>
      <c r="E176" s="242"/>
      <c r="F176" s="52">
        <f t="shared" si="31"/>
        <v>0</v>
      </c>
    </row>
    <row r="177" spans="1:6" ht="12.75" customHeight="1" x14ac:dyDescent="0.2">
      <c r="A177" s="53">
        <v>323</v>
      </c>
      <c r="B177" s="85" t="s">
        <v>398</v>
      </c>
      <c r="C177" s="50" t="s">
        <v>399</v>
      </c>
      <c r="D177" s="51">
        <f t="shared" ref="D177:E177" si="42">SUM(D178:D186)</f>
        <v>424519.13999999996</v>
      </c>
      <c r="E177" s="51">
        <f t="shared" si="42"/>
        <v>413632.58999999997</v>
      </c>
      <c r="F177" s="52">
        <f t="shared" si="31"/>
        <v>97.435557322574425</v>
      </c>
    </row>
    <row r="178" spans="1:6" ht="12.75" customHeight="1" x14ac:dyDescent="0.2">
      <c r="A178" s="53">
        <v>3231</v>
      </c>
      <c r="B178" s="85" t="s">
        <v>400</v>
      </c>
      <c r="C178" s="50" t="s">
        <v>401</v>
      </c>
      <c r="D178" s="242">
        <v>14034.78</v>
      </c>
      <c r="E178" s="242">
        <f>13816.92+259.79+399.24+1775.42+2196.73</f>
        <v>18448.100000000002</v>
      </c>
      <c r="F178" s="52">
        <f t="shared" si="31"/>
        <v>131.44559444465818</v>
      </c>
    </row>
    <row r="179" spans="1:6" ht="12.75" customHeight="1" x14ac:dyDescent="0.2">
      <c r="A179" s="53">
        <v>3232</v>
      </c>
      <c r="B179" s="85" t="s">
        <v>402</v>
      </c>
      <c r="C179" s="50" t="s">
        <v>403</v>
      </c>
      <c r="D179" s="242">
        <v>24402.26</v>
      </c>
      <c r="E179" s="242">
        <f>26608.37+4509.26+21204.29</f>
        <v>52321.919999999998</v>
      </c>
      <c r="F179" s="52">
        <f t="shared" si="31"/>
        <v>214.41423868117133</v>
      </c>
    </row>
    <row r="180" spans="1:6" ht="12.75" customHeight="1" x14ac:dyDescent="0.2">
      <c r="A180" s="53">
        <v>3233</v>
      </c>
      <c r="B180" s="85" t="s">
        <v>404</v>
      </c>
      <c r="C180" s="50" t="s">
        <v>405</v>
      </c>
      <c r="D180" s="242">
        <v>15427.4</v>
      </c>
      <c r="E180" s="242">
        <f>13697.51+3437.12+112.72+10738.6</f>
        <v>27985.950000000004</v>
      </c>
      <c r="F180" s="52">
        <f t="shared" si="31"/>
        <v>181.40418994775533</v>
      </c>
    </row>
    <row r="181" spans="1:6" ht="12.75" customHeight="1" x14ac:dyDescent="0.2">
      <c r="A181" s="53">
        <v>3234</v>
      </c>
      <c r="B181" s="85" t="s">
        <v>406</v>
      </c>
      <c r="C181" s="50" t="s">
        <v>407</v>
      </c>
      <c r="D181" s="242">
        <v>259808.9</v>
      </c>
      <c r="E181" s="242">
        <f>174629.55+2009.84+1138.38</f>
        <v>177777.77</v>
      </c>
      <c r="F181" s="52">
        <f t="shared" si="31"/>
        <v>68.426358758302726</v>
      </c>
    </row>
    <row r="182" spans="1:6" ht="12.75" customHeight="1" x14ac:dyDescent="0.2">
      <c r="A182" s="53">
        <v>3235</v>
      </c>
      <c r="B182" s="85" t="s">
        <v>408</v>
      </c>
      <c r="C182" s="50" t="s">
        <v>409</v>
      </c>
      <c r="D182" s="242">
        <v>10048.58</v>
      </c>
      <c r="E182" s="242">
        <f>14011.64+2156.61</f>
        <v>16168.25</v>
      </c>
      <c r="F182" s="52">
        <f t="shared" si="31"/>
        <v>160.9008437012991</v>
      </c>
    </row>
    <row r="183" spans="1:6" ht="12.75" customHeight="1" x14ac:dyDescent="0.2">
      <c r="A183" s="53">
        <v>3236</v>
      </c>
      <c r="B183" s="85" t="s">
        <v>410</v>
      </c>
      <c r="C183" s="50" t="s">
        <v>411</v>
      </c>
      <c r="D183" s="242">
        <v>925.44</v>
      </c>
      <c r="E183" s="242">
        <f>478.8+830.28+358.4</f>
        <v>1667.48</v>
      </c>
      <c r="F183" s="52">
        <f t="shared" si="31"/>
        <v>180.18239972337483</v>
      </c>
    </row>
    <row r="184" spans="1:6" ht="12.75" customHeight="1" x14ac:dyDescent="0.2">
      <c r="A184" s="53">
        <v>3237</v>
      </c>
      <c r="B184" s="85" t="s">
        <v>412</v>
      </c>
      <c r="C184" s="50" t="s">
        <v>413</v>
      </c>
      <c r="D184" s="242">
        <v>47476.07</v>
      </c>
      <c r="E184" s="242">
        <f>19674.01+900+464.55+2736.12+22522.11</f>
        <v>46296.789999999994</v>
      </c>
      <c r="F184" s="52">
        <f t="shared" si="31"/>
        <v>97.516053877248041</v>
      </c>
    </row>
    <row r="185" spans="1:6" ht="12.75" customHeight="1" x14ac:dyDescent="0.2">
      <c r="A185" s="53">
        <v>3238</v>
      </c>
      <c r="B185" s="85" t="s">
        <v>414</v>
      </c>
      <c r="C185" s="50" t="s">
        <v>415</v>
      </c>
      <c r="D185" s="242">
        <v>6741.04</v>
      </c>
      <c r="E185" s="242">
        <f>7776.57+1072.86+3229.95</f>
        <v>12079.380000000001</v>
      </c>
      <c r="F185" s="52">
        <f t="shared" si="31"/>
        <v>179.19163808551798</v>
      </c>
    </row>
    <row r="186" spans="1:6" ht="12.75" customHeight="1" x14ac:dyDescent="0.2">
      <c r="A186" s="53">
        <v>3239</v>
      </c>
      <c r="B186" s="85" t="s">
        <v>416</v>
      </c>
      <c r="C186" s="50" t="s">
        <v>417</v>
      </c>
      <c r="D186" s="242">
        <v>45654.67</v>
      </c>
      <c r="E186" s="242">
        <f>42664.92+1886.01+3163.31+13172.71</f>
        <v>60886.95</v>
      </c>
      <c r="F186" s="52">
        <f t="shared" si="31"/>
        <v>133.36412244355287</v>
      </c>
    </row>
    <row r="187" spans="1:6" ht="12.75" customHeight="1" x14ac:dyDescent="0.2">
      <c r="A187" s="53">
        <v>324</v>
      </c>
      <c r="B187" s="85" t="s">
        <v>418</v>
      </c>
      <c r="C187" s="50" t="s">
        <v>419</v>
      </c>
      <c r="D187" s="242">
        <v>0</v>
      </c>
      <c r="E187" s="242">
        <f>1607.01</f>
        <v>1607.01</v>
      </c>
      <c r="F187" s="52" t="str">
        <f t="shared" si="31"/>
        <v>-</v>
      </c>
    </row>
    <row r="188" spans="1:6" ht="12.75" customHeight="1" x14ac:dyDescent="0.2">
      <c r="A188" s="53">
        <v>329</v>
      </c>
      <c r="B188" s="85" t="s">
        <v>420</v>
      </c>
      <c r="C188" s="50" t="s">
        <v>421</v>
      </c>
      <c r="D188" s="51">
        <f t="shared" ref="D188:E188" si="43">SUM(D189:D195)</f>
        <v>89924.75</v>
      </c>
      <c r="E188" s="51">
        <f t="shared" si="43"/>
        <v>112233.95000000001</v>
      </c>
      <c r="F188" s="52">
        <f t="shared" si="31"/>
        <v>124.80874286556261</v>
      </c>
    </row>
    <row r="189" spans="1:6" ht="12.75" customHeight="1" x14ac:dyDescent="0.2">
      <c r="A189" s="53">
        <v>3291</v>
      </c>
      <c r="B189" s="232" t="s">
        <v>422</v>
      </c>
      <c r="C189" s="50" t="s">
        <v>423</v>
      </c>
      <c r="D189" s="242">
        <v>11077.27</v>
      </c>
      <c r="E189" s="242">
        <v>6057.05</v>
      </c>
      <c r="F189" s="52">
        <f t="shared" si="31"/>
        <v>54.679988842016122</v>
      </c>
    </row>
    <row r="190" spans="1:6" ht="12.75" customHeight="1" x14ac:dyDescent="0.2">
      <c r="A190" s="53">
        <v>3292</v>
      </c>
      <c r="B190" s="85" t="s">
        <v>424</v>
      </c>
      <c r="C190" s="50" t="s">
        <v>425</v>
      </c>
      <c r="D190" s="242">
        <v>14098.19</v>
      </c>
      <c r="E190" s="242">
        <f>10345.68+638.06+362.25+1345.1</f>
        <v>12691.09</v>
      </c>
      <c r="F190" s="52">
        <f t="shared" si="31"/>
        <v>90.019286163684839</v>
      </c>
    </row>
    <row r="191" spans="1:6" ht="12.75" customHeight="1" x14ac:dyDescent="0.2">
      <c r="A191" s="53">
        <v>3293</v>
      </c>
      <c r="B191" s="85" t="s">
        <v>426</v>
      </c>
      <c r="C191" s="50" t="s">
        <v>427</v>
      </c>
      <c r="D191" s="242">
        <v>8217.49</v>
      </c>
      <c r="E191" s="242">
        <f>6549.74+497.8+40+137.6</f>
        <v>7225.14</v>
      </c>
      <c r="F191" s="52">
        <f t="shared" si="31"/>
        <v>87.923928109434883</v>
      </c>
    </row>
    <row r="192" spans="1:6" ht="12.75" customHeight="1" x14ac:dyDescent="0.2">
      <c r="A192" s="53">
        <v>3294</v>
      </c>
      <c r="B192" s="85" t="s">
        <v>428</v>
      </c>
      <c r="C192" s="50" t="s">
        <v>429</v>
      </c>
      <c r="D192" s="242">
        <v>692.15</v>
      </c>
      <c r="E192" s="242">
        <v>1405.38</v>
      </c>
      <c r="F192" s="52">
        <f t="shared" si="31"/>
        <v>203.04558260492672</v>
      </c>
    </row>
    <row r="193" spans="1:6" ht="12.75" customHeight="1" x14ac:dyDescent="0.2">
      <c r="A193" s="53">
        <v>3295</v>
      </c>
      <c r="B193" s="85" t="s">
        <v>430</v>
      </c>
      <c r="C193" s="50" t="s">
        <v>431</v>
      </c>
      <c r="D193" s="242">
        <v>2875.16</v>
      </c>
      <c r="E193" s="242">
        <f>2805.42+1317.86</f>
        <v>4123.28</v>
      </c>
      <c r="F193" s="52">
        <f t="shared" si="31"/>
        <v>143.41045367909959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52964.49</v>
      </c>
      <c r="E195" s="242">
        <f>80720.41+11.6</f>
        <v>80732.010000000009</v>
      </c>
      <c r="F195" s="52">
        <f t="shared" si="31"/>
        <v>152.42667304074865</v>
      </c>
    </row>
    <row r="196" spans="1:6" ht="12.75" customHeight="1" x14ac:dyDescent="0.2">
      <c r="A196" s="53">
        <v>34</v>
      </c>
      <c r="B196" s="232" t="s">
        <v>436</v>
      </c>
      <c r="C196" s="50" t="s">
        <v>437</v>
      </c>
      <c r="D196" s="51">
        <f t="shared" ref="D196:E196" si="44">D197+D202+D210</f>
        <v>14231.18</v>
      </c>
      <c r="E196" s="51">
        <f t="shared" si="44"/>
        <v>15210.77</v>
      </c>
      <c r="F196" s="52">
        <f t="shared" si="31"/>
        <v>106.88340671680072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14231.18</v>
      </c>
      <c r="E210" s="51">
        <f t="shared" si="47"/>
        <v>15210.77</v>
      </c>
      <c r="F210" s="52">
        <f t="shared" si="31"/>
        <v>106.88340671680072</v>
      </c>
    </row>
    <row r="211" spans="1:6" ht="12.75" customHeight="1" x14ac:dyDescent="0.2">
      <c r="A211" s="53">
        <v>3431</v>
      </c>
      <c r="B211" s="232" t="s">
        <v>466</v>
      </c>
      <c r="C211" s="50" t="s">
        <v>467</v>
      </c>
      <c r="D211" s="242">
        <v>6431.9</v>
      </c>
      <c r="E211" s="242">
        <f>4382.73+439.49+231.21+736.75+1306.05</f>
        <v>7096.23</v>
      </c>
      <c r="F211" s="52">
        <f t="shared" si="31"/>
        <v>110.32867426421431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3630.59</v>
      </c>
      <c r="E213" s="242">
        <f>2115.55+11.81</f>
        <v>2127.36</v>
      </c>
      <c r="F213" s="52">
        <f t="shared" si="31"/>
        <v>58.595434901765273</v>
      </c>
    </row>
    <row r="214" spans="1:6" ht="12.75" customHeight="1" x14ac:dyDescent="0.2">
      <c r="A214" s="53">
        <v>3434</v>
      </c>
      <c r="B214" s="85" t="s">
        <v>472</v>
      </c>
      <c r="C214" s="50" t="s">
        <v>473</v>
      </c>
      <c r="D214" s="242">
        <v>4168.6899999999996</v>
      </c>
      <c r="E214" s="242">
        <v>5987.18</v>
      </c>
      <c r="F214" s="52">
        <f t="shared" si="31"/>
        <v>143.62257687666872</v>
      </c>
    </row>
    <row r="215" spans="1:6" ht="12.75" customHeight="1" x14ac:dyDescent="0.2">
      <c r="A215" s="53">
        <v>35</v>
      </c>
      <c r="B215" s="85" t="s">
        <v>474</v>
      </c>
      <c r="C215" s="50" t="s">
        <v>475</v>
      </c>
      <c r="D215" s="51">
        <f t="shared" ref="D215:E215" si="48">D216+D219+D223</f>
        <v>4003.09</v>
      </c>
      <c r="E215" s="51">
        <f t="shared" si="48"/>
        <v>1674.53</v>
      </c>
      <c r="F215" s="52">
        <f t="shared" si="31"/>
        <v>41.830935602247258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4003.09</v>
      </c>
      <c r="E219" s="51">
        <f t="shared" si="50"/>
        <v>1674.53</v>
      </c>
      <c r="F219" s="52">
        <f t="shared" si="31"/>
        <v>41.830935602247258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4003.09</v>
      </c>
      <c r="E222" s="242">
        <v>1674.53</v>
      </c>
      <c r="F222" s="52">
        <f t="shared" si="31"/>
        <v>41.830935602247258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105897.34</v>
      </c>
      <c r="E252" s="51">
        <f t="shared" si="63"/>
        <v>665759.88</v>
      </c>
      <c r="F252" s="52">
        <f t="shared" ref="F252:F258" si="64">IF(D252&lt;&gt;0,IF(E252/D252&gt;=100,"&gt;&gt;100",E252/D252*100),"-")</f>
        <v>628.68423323947513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105897.34</v>
      </c>
      <c r="E259" s="51">
        <f t="shared" si="66"/>
        <v>665759.88</v>
      </c>
      <c r="F259" s="52">
        <f t="shared" ref="F259:F262" si="67">IF(D259&lt;&gt;0,IF(E259/D259&gt;=100,"&gt;&gt;100",E259/D259*100),"-")</f>
        <v>628.68423323947513</v>
      </c>
    </row>
    <row r="260" spans="1:6" ht="12.75" customHeight="1" x14ac:dyDescent="0.2">
      <c r="A260" s="53">
        <v>3721</v>
      </c>
      <c r="B260" s="85" t="s">
        <v>560</v>
      </c>
      <c r="C260" s="50" t="s">
        <v>561</v>
      </c>
      <c r="D260" s="242">
        <v>61552.6</v>
      </c>
      <c r="E260" s="242">
        <v>645901.57999999996</v>
      </c>
      <c r="F260" s="52">
        <f t="shared" si="67"/>
        <v>1049.3489795719433</v>
      </c>
    </row>
    <row r="261" spans="1:6" ht="12.75" customHeight="1" x14ac:dyDescent="0.2">
      <c r="A261" s="53">
        <v>3722</v>
      </c>
      <c r="B261" s="85" t="s">
        <v>562</v>
      </c>
      <c r="C261" s="50" t="s">
        <v>563</v>
      </c>
      <c r="D261" s="242">
        <v>44344.74</v>
      </c>
      <c r="E261" s="242">
        <v>19858.3</v>
      </c>
      <c r="F261" s="52">
        <f t="shared" si="67"/>
        <v>44.781635882857813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112578.87</v>
      </c>
      <c r="E263" s="51">
        <f t="shared" si="68"/>
        <v>258860.18</v>
      </c>
      <c r="F263" s="52">
        <f t="shared" ref="F263:F267" si="69">IF(D263&lt;&gt;0,IF(E263/D263&gt;=100,"&gt;&gt;100",E263/D263*100),"-")</f>
        <v>229.93673679616785</v>
      </c>
    </row>
    <row r="264" spans="1:6" ht="12.75" customHeight="1" x14ac:dyDescent="0.2">
      <c r="A264" s="53">
        <v>381</v>
      </c>
      <c r="B264" s="85" t="s">
        <v>568</v>
      </c>
      <c r="C264" s="50" t="s">
        <v>569</v>
      </c>
      <c r="D264" s="51">
        <f t="shared" ref="D264:E264" si="70">SUM(D265:D267)</f>
        <v>112578.87</v>
      </c>
      <c r="E264" s="51">
        <f t="shared" si="70"/>
        <v>196944.96</v>
      </c>
      <c r="F264" s="52">
        <f t="shared" si="69"/>
        <v>174.93954238481874</v>
      </c>
    </row>
    <row r="265" spans="1:6" ht="12.75" customHeight="1" x14ac:dyDescent="0.2">
      <c r="A265" s="53">
        <v>3811</v>
      </c>
      <c r="B265" s="85" t="s">
        <v>570</v>
      </c>
      <c r="C265" s="50" t="s">
        <v>571</v>
      </c>
      <c r="D265" s="242">
        <v>112578.87</v>
      </c>
      <c r="E265" s="242">
        <v>196944.96</v>
      </c>
      <c r="F265" s="52">
        <f t="shared" si="69"/>
        <v>174.93954238481874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52804.83</v>
      </c>
      <c r="F268" s="52" t="str">
        <f t="shared" ref="F268:F272" si="72">IF(D268&lt;&gt;0,IF(E268/D268&gt;=100,"&gt;&gt;100",E268/D268*100),"-")</f>
        <v>-</v>
      </c>
    </row>
    <row r="269" spans="1:6" ht="12.75" customHeight="1" x14ac:dyDescent="0.2">
      <c r="A269" s="53">
        <v>3821</v>
      </c>
      <c r="B269" s="85" t="s">
        <v>578</v>
      </c>
      <c r="C269" s="50" t="s">
        <v>579</v>
      </c>
      <c r="D269" s="242">
        <v>0</v>
      </c>
      <c r="E269" s="242">
        <v>43181.25</v>
      </c>
      <c r="F269" s="52" t="str">
        <f t="shared" si="72"/>
        <v>-</v>
      </c>
    </row>
    <row r="270" spans="1:6" ht="12.75" customHeight="1" x14ac:dyDescent="0.2">
      <c r="A270" s="53">
        <v>3822</v>
      </c>
      <c r="B270" s="85" t="s">
        <v>580</v>
      </c>
      <c r="C270" s="50" t="s">
        <v>581</v>
      </c>
      <c r="D270" s="242">
        <v>0</v>
      </c>
      <c r="E270" s="242">
        <v>9623.58</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9110.39</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9110.39</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1514909.9699999997</v>
      </c>
      <c r="E289" s="51">
        <f t="shared" si="79"/>
        <v>2392380.08</v>
      </c>
      <c r="F289" s="52">
        <f t="shared" si="76"/>
        <v>157.92226121529853</v>
      </c>
    </row>
    <row r="290" spans="1:6" ht="12.75" customHeight="1" x14ac:dyDescent="0.2">
      <c r="A290" s="53" t="s">
        <v>609</v>
      </c>
      <c r="B290" s="85" t="s">
        <v>620</v>
      </c>
      <c r="C290" s="50" t="s">
        <v>621</v>
      </c>
      <c r="D290" s="51">
        <f>IF(D6&gt;=D289,D6-D289,0)</f>
        <v>621959.2200000002</v>
      </c>
      <c r="E290" s="51">
        <f>IF(E6&gt;=E289,E6-E289,0)</f>
        <v>3389093.2999999989</v>
      </c>
      <c r="F290" s="52">
        <f t="shared" si="76"/>
        <v>544.90603097740041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3805631.44</v>
      </c>
      <c r="E292" s="242">
        <f>4376313.93+2295.38-3927.55-28375.34+56462.84</f>
        <v>4402769.26</v>
      </c>
      <c r="F292" s="52">
        <f t="shared" si="76"/>
        <v>115.69089990490514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3162249.75</v>
      </c>
      <c r="E294" s="242">
        <f>4325225.73+10995.67+20606.51</f>
        <v>4356827.91</v>
      </c>
      <c r="F294" s="52">
        <f t="shared" si="76"/>
        <v>137.77621169864904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147492.07999999999</v>
      </c>
      <c r="E298" s="51">
        <f t="shared" si="80"/>
        <v>28733.16</v>
      </c>
      <c r="F298" s="52">
        <f t="shared" ref="F298:F418" si="81">IF(D298&lt;&gt;0,IF(E298/D298&gt;=100,"&gt;&gt;100",E298/D298*100),"-")</f>
        <v>19.48115451351693</v>
      </c>
    </row>
    <row r="299" spans="1:6" ht="12.75" customHeight="1" x14ac:dyDescent="0.2">
      <c r="A299" s="53">
        <v>71</v>
      </c>
      <c r="B299" s="85" t="s">
        <v>637</v>
      </c>
      <c r="C299" s="50" t="s">
        <v>638</v>
      </c>
      <c r="D299" s="51">
        <f t="shared" ref="D299:E299" si="82">D300+D304</f>
        <v>147492.07999999999</v>
      </c>
      <c r="E299" s="51">
        <f t="shared" si="82"/>
        <v>28733.16</v>
      </c>
      <c r="F299" s="52">
        <f t="shared" si="81"/>
        <v>19.48115451351693</v>
      </c>
    </row>
    <row r="300" spans="1:6" ht="24" x14ac:dyDescent="0.2">
      <c r="A300" s="53">
        <v>711</v>
      </c>
      <c r="B300" s="85" t="s">
        <v>639</v>
      </c>
      <c r="C300" s="50" t="s">
        <v>640</v>
      </c>
      <c r="D300" s="51">
        <f t="shared" ref="D300:E300" si="83">SUM(D301:D303)</f>
        <v>147492.07999999999</v>
      </c>
      <c r="E300" s="51">
        <f t="shared" si="83"/>
        <v>28733.16</v>
      </c>
      <c r="F300" s="52">
        <f t="shared" si="81"/>
        <v>19.48115451351693</v>
      </c>
    </row>
    <row r="301" spans="1:6" ht="12.75" customHeight="1" x14ac:dyDescent="0.2">
      <c r="A301" s="53">
        <v>7111</v>
      </c>
      <c r="B301" s="85" t="s">
        <v>641</v>
      </c>
      <c r="C301" s="50" t="s">
        <v>642</v>
      </c>
      <c r="D301" s="242">
        <v>147492.07999999999</v>
      </c>
      <c r="E301" s="242">
        <v>28733.16</v>
      </c>
      <c r="F301" s="52">
        <f t="shared" si="81"/>
        <v>19.48115451351693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217475.63</v>
      </c>
      <c r="E350" s="51">
        <f t="shared" si="95"/>
        <v>1053377.53</v>
      </c>
      <c r="F350" s="52">
        <f t="shared" si="81"/>
        <v>484.3657792829477</v>
      </c>
    </row>
    <row r="351" spans="1:6" ht="12.75" customHeight="1" x14ac:dyDescent="0.2">
      <c r="A351" s="53">
        <v>41</v>
      </c>
      <c r="B351" s="85" t="s">
        <v>741</v>
      </c>
      <c r="C351" s="50" t="s">
        <v>742</v>
      </c>
      <c r="D351" s="51">
        <f t="shared" ref="D351:E351" si="96">D352+D356</f>
        <v>3118.58</v>
      </c>
      <c r="E351" s="51">
        <f t="shared" si="96"/>
        <v>0</v>
      </c>
      <c r="F351" s="52">
        <f t="shared" si="81"/>
        <v>0</v>
      </c>
    </row>
    <row r="352" spans="1:6" ht="12.75" customHeight="1" x14ac:dyDescent="0.2">
      <c r="A352" s="53">
        <v>411</v>
      </c>
      <c r="B352" s="85" t="s">
        <v>743</v>
      </c>
      <c r="C352" s="50" t="s">
        <v>744</v>
      </c>
      <c r="D352" s="51">
        <f t="shared" ref="D352:E352" si="97">SUM(D353:D355)</f>
        <v>3118.58</v>
      </c>
      <c r="E352" s="51">
        <f t="shared" si="97"/>
        <v>0</v>
      </c>
      <c r="F352" s="52">
        <f t="shared" si="81"/>
        <v>0</v>
      </c>
    </row>
    <row r="353" spans="1:6" ht="12.75" customHeight="1" x14ac:dyDescent="0.2">
      <c r="A353" s="53">
        <v>4111</v>
      </c>
      <c r="B353" s="85" t="s">
        <v>641</v>
      </c>
      <c r="C353" s="50" t="s">
        <v>745</v>
      </c>
      <c r="D353" s="242">
        <v>3118.58</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151912.52000000002</v>
      </c>
      <c r="E363" s="51">
        <f t="shared" si="99"/>
        <v>1025000.9</v>
      </c>
      <c r="F363" s="52">
        <f t="shared" si="81"/>
        <v>674.73102282813807</v>
      </c>
    </row>
    <row r="364" spans="1:6" ht="12.75" customHeight="1" x14ac:dyDescent="0.2">
      <c r="A364" s="53">
        <v>421</v>
      </c>
      <c r="B364" s="85" t="s">
        <v>759</v>
      </c>
      <c r="C364" s="50" t="s">
        <v>760</v>
      </c>
      <c r="D364" s="51">
        <f t="shared" ref="D364:E364" si="100">SUM(D365:D368)</f>
        <v>129996.61</v>
      </c>
      <c r="E364" s="51">
        <f t="shared" si="100"/>
        <v>938262.17</v>
      </c>
      <c r="F364" s="52">
        <f t="shared" si="81"/>
        <v>721.7589520219027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36763.629999999997</v>
      </c>
      <c r="E366" s="242">
        <v>129117.11</v>
      </c>
      <c r="F366" s="52">
        <f t="shared" si="81"/>
        <v>351.20881697481997</v>
      </c>
    </row>
    <row r="367" spans="1:6" ht="12.75" customHeight="1" x14ac:dyDescent="0.2">
      <c r="A367" s="53">
        <v>4213</v>
      </c>
      <c r="B367" s="85" t="s">
        <v>669</v>
      </c>
      <c r="C367" s="50" t="s">
        <v>763</v>
      </c>
      <c r="D367" s="242">
        <v>79583.399999999994</v>
      </c>
      <c r="E367" s="242">
        <v>139797.41</v>
      </c>
      <c r="F367" s="52">
        <f t="shared" si="81"/>
        <v>175.66151986469544</v>
      </c>
    </row>
    <row r="368" spans="1:6" ht="12.75" customHeight="1" x14ac:dyDescent="0.2">
      <c r="A368" s="53">
        <v>4214</v>
      </c>
      <c r="B368" s="85" t="s">
        <v>671</v>
      </c>
      <c r="C368" s="50" t="s">
        <v>764</v>
      </c>
      <c r="D368" s="242">
        <v>13649.58</v>
      </c>
      <c r="E368" s="242">
        <v>669347.65</v>
      </c>
      <c r="F368" s="52">
        <f t="shared" si="81"/>
        <v>4903.7966735972832</v>
      </c>
    </row>
    <row r="369" spans="1:6" ht="12.75" customHeight="1" x14ac:dyDescent="0.2">
      <c r="A369" s="53">
        <v>422</v>
      </c>
      <c r="B369" s="85" t="s">
        <v>765</v>
      </c>
      <c r="C369" s="50" t="s">
        <v>766</v>
      </c>
      <c r="D369" s="51">
        <f t="shared" ref="D369:E369" si="101">SUM(D370:D377)</f>
        <v>14417.060000000001</v>
      </c>
      <c r="E369" s="51">
        <f t="shared" si="101"/>
        <v>81960.84</v>
      </c>
      <c r="F369" s="52">
        <f t="shared" si="81"/>
        <v>568.49898661724365</v>
      </c>
    </row>
    <row r="370" spans="1:6" ht="12.75" customHeight="1" x14ac:dyDescent="0.2">
      <c r="A370" s="53">
        <v>4221</v>
      </c>
      <c r="B370" s="85" t="s">
        <v>675</v>
      </c>
      <c r="C370" s="50" t="s">
        <v>767</v>
      </c>
      <c r="D370" s="242">
        <v>4003.04</v>
      </c>
      <c r="E370" s="242">
        <f>3676.14+1495.25</f>
        <v>5171.3899999999994</v>
      </c>
      <c r="F370" s="52">
        <f t="shared" si="81"/>
        <v>129.18656820816179</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5116.93</v>
      </c>
      <c r="E372" s="242">
        <v>17028.7</v>
      </c>
      <c r="F372" s="52">
        <f t="shared" si="81"/>
        <v>332.79134168339215</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23242.5</v>
      </c>
      <c r="F375" s="52" t="str">
        <f t="shared" si="81"/>
        <v>-</v>
      </c>
    </row>
    <row r="376" spans="1:6" ht="12.75" customHeight="1" x14ac:dyDescent="0.2">
      <c r="A376" s="53">
        <v>4227</v>
      </c>
      <c r="B376" s="232" t="s">
        <v>687</v>
      </c>
      <c r="C376" s="50" t="s">
        <v>774</v>
      </c>
      <c r="D376" s="242">
        <v>5297.09</v>
      </c>
      <c r="E376" s="242">
        <v>36518.25</v>
      </c>
      <c r="F376" s="52">
        <f t="shared" si="81"/>
        <v>689.40210568444184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4470.03</v>
      </c>
      <c r="F383" s="52" t="str">
        <f t="shared" si="81"/>
        <v>-</v>
      </c>
    </row>
    <row r="384" spans="1:6" ht="12.75" customHeight="1" x14ac:dyDescent="0.2">
      <c r="A384" s="53">
        <v>4241</v>
      </c>
      <c r="B384" s="85" t="s">
        <v>784</v>
      </c>
      <c r="C384" s="50" t="s">
        <v>785</v>
      </c>
      <c r="D384" s="242">
        <v>0</v>
      </c>
      <c r="E384" s="242">
        <v>4470.03</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7498.85</v>
      </c>
      <c r="E391" s="51">
        <f t="shared" si="105"/>
        <v>307.86</v>
      </c>
      <c r="F391" s="52">
        <f t="shared" si="81"/>
        <v>4.1054294991898752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7498.85</v>
      </c>
      <c r="E393" s="242">
        <v>307.86</v>
      </c>
      <c r="F393" s="52">
        <f t="shared" si="81"/>
        <v>4.1054294991898752</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1915.61</v>
      </c>
      <c r="E396" s="51">
        <f t="shared" si="106"/>
        <v>0</v>
      </c>
      <c r="F396" s="52">
        <f t="shared" si="81"/>
        <v>0</v>
      </c>
    </row>
    <row r="397" spans="1:6" ht="12.75" customHeight="1" x14ac:dyDescent="0.2">
      <c r="A397" s="53">
        <v>431</v>
      </c>
      <c r="B397" s="85" t="s">
        <v>802</v>
      </c>
      <c r="C397" s="50" t="s">
        <v>803</v>
      </c>
      <c r="D397" s="51">
        <f t="shared" ref="D397:E397" si="107">SUM(D398:D399)</f>
        <v>1915.61</v>
      </c>
      <c r="E397" s="51">
        <f t="shared" si="107"/>
        <v>0</v>
      </c>
      <c r="F397" s="52">
        <f t="shared" si="81"/>
        <v>0</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1915.61</v>
      </c>
      <c r="E399" s="242"/>
      <c r="F399" s="52">
        <f t="shared" si="81"/>
        <v>0</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60528.92</v>
      </c>
      <c r="E402" s="51">
        <f t="shared" si="109"/>
        <v>28376.63</v>
      </c>
      <c r="F402" s="52">
        <f t="shared" si="81"/>
        <v>46.881110715340704</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60528.92</v>
      </c>
      <c r="E406" s="242">
        <v>28376.63</v>
      </c>
      <c r="F406" s="52">
        <f t="shared" si="81"/>
        <v>46.881110715340704</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69983.550000000017</v>
      </c>
      <c r="E408" s="51">
        <f t="shared" si="111"/>
        <v>1024644.37</v>
      </c>
      <c r="F408" s="52">
        <f t="shared" si="81"/>
        <v>1464.1217400374799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4688447.92</v>
      </c>
      <c r="E410" s="242">
        <f>4752392.29-4016.14</f>
        <v>4748376.1500000004</v>
      </c>
      <c r="F410" s="52">
        <f t="shared" si="81"/>
        <v>101.27821042320548</v>
      </c>
    </row>
    <row r="411" spans="1:6" ht="12.75" customHeight="1" x14ac:dyDescent="0.2">
      <c r="A411" s="53">
        <v>97</v>
      </c>
      <c r="B411" s="85" t="s">
        <v>828</v>
      </c>
      <c r="C411" s="50" t="s">
        <v>829</v>
      </c>
      <c r="D411" s="242">
        <v>284299.98</v>
      </c>
      <c r="E411" s="242">
        <v>174439.33</v>
      </c>
      <c r="F411" s="52">
        <f t="shared" si="81"/>
        <v>61.357489367392844</v>
      </c>
    </row>
    <row r="412" spans="1:6" ht="12.75" customHeight="1" x14ac:dyDescent="0.2">
      <c r="A412" s="53" t="s">
        <v>609</v>
      </c>
      <c r="B412" s="85" t="s">
        <v>830</v>
      </c>
      <c r="C412" s="50" t="s">
        <v>831</v>
      </c>
      <c r="D412" s="51">
        <f>D6+D298</f>
        <v>2284361.27</v>
      </c>
      <c r="E412" s="51">
        <f>E6+E298</f>
        <v>5810206.5399999991</v>
      </c>
      <c r="F412" s="52">
        <f t="shared" si="81"/>
        <v>254.34709545745361</v>
      </c>
    </row>
    <row r="413" spans="1:6" ht="12.75" customHeight="1" x14ac:dyDescent="0.2">
      <c r="A413" s="53" t="s">
        <v>609</v>
      </c>
      <c r="B413" s="85" t="s">
        <v>832</v>
      </c>
      <c r="C413" s="50" t="s">
        <v>833</v>
      </c>
      <c r="D413" s="51">
        <f t="shared" ref="D413:E413" si="112">D289+D350</f>
        <v>1732385.5999999996</v>
      </c>
      <c r="E413" s="51">
        <f t="shared" si="112"/>
        <v>3445757.6100000003</v>
      </c>
      <c r="F413" s="52">
        <f t="shared" si="81"/>
        <v>198.90246201538508</v>
      </c>
    </row>
    <row r="414" spans="1:6" ht="12.75" customHeight="1" x14ac:dyDescent="0.2">
      <c r="A414" s="53" t="s">
        <v>609</v>
      </c>
      <c r="B414" s="85" t="s">
        <v>834</v>
      </c>
      <c r="C414" s="50" t="s">
        <v>835</v>
      </c>
      <c r="D414" s="51">
        <f t="shared" ref="D414:E414" si="113">IF(D412&gt;=D413,D412-D413,0)</f>
        <v>551975.67000000039</v>
      </c>
      <c r="E414" s="51">
        <f t="shared" si="113"/>
        <v>2364448.9299999988</v>
      </c>
      <c r="F414" s="52">
        <f t="shared" si="81"/>
        <v>428.36107794388784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882816.48</v>
      </c>
      <c r="E417" s="51">
        <f t="shared" si="116"/>
        <v>345606.8900000006</v>
      </c>
      <c r="F417" s="52">
        <f t="shared" si="81"/>
        <v>39.148214587022728</v>
      </c>
    </row>
    <row r="418" spans="1:6" ht="12.75" customHeight="1" x14ac:dyDescent="0.2">
      <c r="A418" s="55" t="s">
        <v>843</v>
      </c>
      <c r="B418" s="233" t="s">
        <v>844</v>
      </c>
      <c r="C418" s="56" t="s">
        <v>845</v>
      </c>
      <c r="D418" s="62">
        <f t="shared" ref="D418:E418" si="117">D294+D411</f>
        <v>3446549.73</v>
      </c>
      <c r="E418" s="62">
        <f t="shared" si="117"/>
        <v>4531267.24</v>
      </c>
      <c r="F418" s="57">
        <f t="shared" si="81"/>
        <v>131.47256227171863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363971.92</v>
      </c>
      <c r="E528" s="51">
        <f t="shared" si="148"/>
        <v>250000</v>
      </c>
      <c r="F528" s="52">
        <f t="shared" si="119"/>
        <v>68.686617363229558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363971.92</v>
      </c>
      <c r="E593" s="51">
        <f t="shared" si="167"/>
        <v>250000</v>
      </c>
      <c r="F593" s="52">
        <f t="shared" si="119"/>
        <v>68.686617363229558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308600</v>
      </c>
      <c r="E605" s="51">
        <f t="shared" si="171"/>
        <v>250000</v>
      </c>
      <c r="F605" s="52">
        <f t="shared" si="119"/>
        <v>81.011017498379772</v>
      </c>
    </row>
    <row r="606" spans="1:6" ht="24" x14ac:dyDescent="0.2">
      <c r="A606" s="53">
        <v>5443</v>
      </c>
      <c r="B606" s="85" t="s">
        <v>1210</v>
      </c>
      <c r="C606" s="50" t="s">
        <v>1211</v>
      </c>
      <c r="D606" s="242">
        <v>308600</v>
      </c>
      <c r="E606" s="242">
        <v>250000</v>
      </c>
      <c r="F606" s="52">
        <f t="shared" si="119"/>
        <v>81.011017498379772</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55371.92</v>
      </c>
      <c r="E617" s="51">
        <f t="shared" si="173"/>
        <v>0</v>
      </c>
      <c r="F617" s="52">
        <f t="shared" si="119"/>
        <v>0</v>
      </c>
    </row>
    <row r="618" spans="1:6" ht="12.75" customHeight="1" x14ac:dyDescent="0.2">
      <c r="A618" s="53">
        <v>5471</v>
      </c>
      <c r="B618" s="85" t="s">
        <v>1234</v>
      </c>
      <c r="C618" s="50" t="s">
        <v>1235</v>
      </c>
      <c r="D618" s="242">
        <v>55371.92</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363971.92</v>
      </c>
      <c r="E636" s="51">
        <f t="shared" si="179"/>
        <v>250000</v>
      </c>
      <c r="F636" s="52">
        <f t="shared" si="119"/>
        <v>68.686617363229558</v>
      </c>
    </row>
    <row r="637" spans="1:6" ht="12.75" customHeight="1" x14ac:dyDescent="0.2">
      <c r="A637" s="53">
        <v>92213</v>
      </c>
      <c r="B637" s="85" t="s">
        <v>1272</v>
      </c>
      <c r="C637" s="50" t="s">
        <v>1273</v>
      </c>
      <c r="D637" s="242">
        <v>853380.25</v>
      </c>
      <c r="E637" s="242">
        <v>518008.33</v>
      </c>
      <c r="F637" s="52">
        <f t="shared" si="119"/>
        <v>60.700763815426953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2284361.27</v>
      </c>
      <c r="E639" s="51">
        <f t="shared" si="180"/>
        <v>5810206.5399999991</v>
      </c>
      <c r="F639" s="52">
        <f t="shared" si="119"/>
        <v>254.34709545745361</v>
      </c>
    </row>
    <row r="640" spans="1:6" ht="12.75" customHeight="1" x14ac:dyDescent="0.2">
      <c r="A640" s="53" t="s">
        <v>609</v>
      </c>
      <c r="B640" s="85" t="s">
        <v>1278</v>
      </c>
      <c r="C640" s="50" t="s">
        <v>1279</v>
      </c>
      <c r="D640" s="51">
        <f t="shared" ref="D640:E640" si="181">D413+D528</f>
        <v>2096357.5199999996</v>
      </c>
      <c r="E640" s="51">
        <f t="shared" si="181"/>
        <v>3695757.6100000003</v>
      </c>
      <c r="F640" s="52">
        <f t="shared" si="119"/>
        <v>176.29424250115511</v>
      </c>
    </row>
    <row r="641" spans="1:6" ht="12.75" customHeight="1" x14ac:dyDescent="0.2">
      <c r="A641" s="53" t="s">
        <v>609</v>
      </c>
      <c r="B641" s="85" t="s">
        <v>1280</v>
      </c>
      <c r="C641" s="50" t="s">
        <v>1281</v>
      </c>
      <c r="D641" s="51">
        <f t="shared" ref="D641:E641" si="182">IF(D639&gt;=D640,D639-D640,0)</f>
        <v>188003.75000000047</v>
      </c>
      <c r="E641" s="51">
        <f t="shared" si="182"/>
        <v>2114448.9299999988</v>
      </c>
      <c r="F641" s="52">
        <f t="shared" si="119"/>
        <v>1124.6844437943357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172401.43999999942</v>
      </c>
      <c r="F643" s="52" t="str">
        <f t="shared" si="119"/>
        <v>-</v>
      </c>
    </row>
    <row r="644" spans="1:6" ht="24" x14ac:dyDescent="0.2">
      <c r="A644" s="60" t="s">
        <v>1286</v>
      </c>
      <c r="B644" s="85" t="s">
        <v>1287</v>
      </c>
      <c r="C644" s="61" t="s">
        <v>1286</v>
      </c>
      <c r="D644" s="51">
        <f t="shared" ref="D644:E644" si="185">IF(D417-D416+D638-D637&gt;=0,D417-D416+D638-D637,0)</f>
        <v>29436.229999999981</v>
      </c>
      <c r="E644" s="51">
        <f t="shared" si="185"/>
        <v>0</v>
      </c>
      <c r="F644" s="52">
        <f t="shared" si="119"/>
        <v>0</v>
      </c>
    </row>
    <row r="645" spans="1:6" ht="24" x14ac:dyDescent="0.2">
      <c r="A645" s="53" t="s">
        <v>609</v>
      </c>
      <c r="B645" s="85" t="s">
        <v>1288</v>
      </c>
      <c r="C645" s="50" t="s">
        <v>1289</v>
      </c>
      <c r="D645" s="51">
        <f t="shared" ref="D645:E645" si="186">IF(D641+D643-D642-D644&gt;=0,D641+D643-D642-D644,0)</f>
        <v>158567.52000000048</v>
      </c>
      <c r="E645" s="51">
        <f t="shared" si="186"/>
        <v>2286850.3699999982</v>
      </c>
      <c r="F645" s="52">
        <f t="shared" si="119"/>
        <v>1442.1934391103496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256254.15</v>
      </c>
      <c r="E649" s="242">
        <f>471277.03+445.47+2471.45+1411.81+28816.87</f>
        <v>504422.63</v>
      </c>
      <c r="F649" s="52">
        <f t="shared" ref="F649:F724" si="188">IF(D649&lt;&gt;0,IF(E649/D649&gt;=100,"&gt;&gt;100",E649/D649*100),"-")</f>
        <v>196.84466768635747</v>
      </c>
    </row>
    <row r="650" spans="1:6" ht="12.75" customHeight="1" x14ac:dyDescent="0.2">
      <c r="A650" s="53" t="s">
        <v>1297</v>
      </c>
      <c r="B650" s="85" t="s">
        <v>1298</v>
      </c>
      <c r="C650" s="50" t="s">
        <v>1297</v>
      </c>
      <c r="D650" s="242">
        <v>3258440.94</v>
      </c>
      <c r="E650" s="242">
        <f>5911786.82+49511.67+49699.7+246243.07+341097.26</f>
        <v>6598338.5200000005</v>
      </c>
      <c r="F650" s="52">
        <f t="shared" si="188"/>
        <v>202.49986547247349</v>
      </c>
    </row>
    <row r="651" spans="1:6" ht="12.75" customHeight="1" x14ac:dyDescent="0.2">
      <c r="A651" s="53" t="s">
        <v>1299</v>
      </c>
      <c r="B651" s="85" t="s">
        <v>1300</v>
      </c>
      <c r="C651" s="50" t="s">
        <v>1299</v>
      </c>
      <c r="D651" s="242">
        <v>3308457.21</v>
      </c>
      <c r="E651" s="242">
        <f>4074850.41+42757.18+52098.74+246215.36+366061.07</f>
        <v>4781982.7600000007</v>
      </c>
      <c r="F651" s="52">
        <f t="shared" si="188"/>
        <v>144.53814743458631</v>
      </c>
    </row>
    <row r="652" spans="1:6" ht="24" x14ac:dyDescent="0.2">
      <c r="A652" s="53">
        <v>11</v>
      </c>
      <c r="B652" s="85" t="s">
        <v>1301</v>
      </c>
      <c r="C652" s="50" t="s">
        <v>1302</v>
      </c>
      <c r="D652" s="51">
        <f t="shared" ref="D652:E652" si="189">+D649+D650-D651</f>
        <v>206237.87999999989</v>
      </c>
      <c r="E652" s="51">
        <f t="shared" si="189"/>
        <v>2320778.3899999997</v>
      </c>
      <c r="F652" s="52">
        <f t="shared" si="188"/>
        <v>1125.2920123112208</v>
      </c>
    </row>
    <row r="653" spans="1:6" ht="24" x14ac:dyDescent="0.2">
      <c r="A653" s="53" t="s">
        <v>609</v>
      </c>
      <c r="B653" s="85" t="s">
        <v>1303</v>
      </c>
      <c r="C653" s="50" t="s">
        <v>1304</v>
      </c>
      <c r="D653" s="262">
        <v>54</v>
      </c>
      <c r="E653" s="262">
        <v>55</v>
      </c>
      <c r="F653" s="52">
        <f t="shared" si="188"/>
        <v>101.85185185185186</v>
      </c>
    </row>
    <row r="654" spans="1:6" ht="24" x14ac:dyDescent="0.2">
      <c r="A654" s="53" t="s">
        <v>609</v>
      </c>
      <c r="B654" s="85" t="s">
        <v>1305</v>
      </c>
      <c r="C654" s="50" t="s">
        <v>1306</v>
      </c>
      <c r="D654" s="262">
        <v>44</v>
      </c>
      <c r="E654" s="262">
        <f>2+4+23+16</f>
        <v>45</v>
      </c>
      <c r="F654" s="52">
        <f t="shared" si="188"/>
        <v>102.27272727272727</v>
      </c>
    </row>
    <row r="655" spans="1:6" ht="12.75" customHeight="1" x14ac:dyDescent="0.2">
      <c r="A655" s="53" t="s">
        <v>609</v>
      </c>
      <c r="B655" s="85" t="s">
        <v>1307</v>
      </c>
      <c r="C655" s="50" t="s">
        <v>1308</v>
      </c>
      <c r="D655" s="262">
        <v>54</v>
      </c>
      <c r="E655" s="262">
        <v>55</v>
      </c>
      <c r="F655" s="52">
        <f t="shared" si="188"/>
        <v>101.85185185185186</v>
      </c>
    </row>
    <row r="656" spans="1:6" ht="12.75" customHeight="1" x14ac:dyDescent="0.2">
      <c r="A656" s="53" t="s">
        <v>609</v>
      </c>
      <c r="B656" s="85" t="s">
        <v>1309</v>
      </c>
      <c r="C656" s="50" t="s">
        <v>1310</v>
      </c>
      <c r="D656" s="262">
        <v>44</v>
      </c>
      <c r="E656" s="262">
        <f>2+4+23+16</f>
        <v>45</v>
      </c>
      <c r="F656" s="52">
        <f t="shared" si="188"/>
        <v>102.27272727272727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564242.93999999994</v>
      </c>
      <c r="E661" s="242">
        <v>616057.14</v>
      </c>
      <c r="F661" s="52">
        <f t="shared" si="188"/>
        <v>109.18295938270846</v>
      </c>
    </row>
    <row r="662" spans="1:6" ht="12.75" customHeight="1" x14ac:dyDescent="0.2">
      <c r="A662" s="53">
        <v>63312</v>
      </c>
      <c r="B662" s="85" t="s">
        <v>1322</v>
      </c>
      <c r="C662" s="50" t="s">
        <v>1323</v>
      </c>
      <c r="D662" s="242">
        <v>0</v>
      </c>
      <c r="E662" s="242">
        <v>538365.63</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21182.799999999999</v>
      </c>
      <c r="E665" s="242">
        <v>21756.19</v>
      </c>
      <c r="F665" s="52">
        <f t="shared" si="188"/>
        <v>102.70686594784448</v>
      </c>
    </row>
    <row r="666" spans="1:6" ht="12.75" customHeight="1" x14ac:dyDescent="0.2">
      <c r="A666" s="53">
        <v>63322</v>
      </c>
      <c r="B666" s="85" t="s">
        <v>1330</v>
      </c>
      <c r="C666" s="50" t="s">
        <v>1331</v>
      </c>
      <c r="D666" s="242">
        <v>0</v>
      </c>
      <c r="E666" s="242">
        <v>650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944.4</v>
      </c>
      <c r="E675" s="242">
        <v>1607.4</v>
      </c>
      <c r="F675" s="52">
        <f t="shared" si="188"/>
        <v>170.2033036848793</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3822.41</v>
      </c>
      <c r="E677" s="242">
        <f>12419.5</f>
        <v>12419.5</v>
      </c>
      <c r="F677" s="52">
        <f t="shared" si="188"/>
        <v>324.91281678312902</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159267.26</v>
      </c>
      <c r="E694" s="242">
        <v>297600</v>
      </c>
      <c r="F694" s="52">
        <f t="shared" si="188"/>
        <v>186.85572916869418</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12655.4</v>
      </c>
      <c r="E718" s="242">
        <f>6090.1+646.91+1271.9+3233.89+3828.12</f>
        <v>15070.919999999998</v>
      </c>
      <c r="F718" s="52">
        <f t="shared" si="188"/>
        <v>119.0868720072064</v>
      </c>
    </row>
    <row r="719" spans="1:6" ht="12.75" customHeight="1" x14ac:dyDescent="0.2">
      <c r="A719" s="53" t="s">
        <v>1418</v>
      </c>
      <c r="B719" s="85" t="s">
        <v>1419</v>
      </c>
      <c r="C719" s="50" t="s">
        <v>1418</v>
      </c>
      <c r="D719" s="242">
        <v>66.36</v>
      </c>
      <c r="E719" s="242">
        <v>66.36</v>
      </c>
      <c r="F719" s="52">
        <f t="shared" si="188"/>
        <v>100</v>
      </c>
    </row>
    <row r="720" spans="1:6" ht="12.75" customHeight="1" x14ac:dyDescent="0.2">
      <c r="A720" s="53" t="s">
        <v>1420</v>
      </c>
      <c r="B720" s="85" t="s">
        <v>1421</v>
      </c>
      <c r="C720" s="50" t="s">
        <v>1420</v>
      </c>
      <c r="D720" s="242">
        <v>358.01</v>
      </c>
      <c r="E720" s="242">
        <v>358.4</v>
      </c>
      <c r="F720" s="52">
        <f t="shared" si="188"/>
        <v>100.10893550459483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3566.63</v>
      </c>
      <c r="E722" s="242">
        <v>6442.76</v>
      </c>
      <c r="F722" s="52">
        <f t="shared" si="188"/>
        <v>180.63998788772594</v>
      </c>
    </row>
    <row r="723" spans="1:6" ht="12.75" customHeight="1" x14ac:dyDescent="0.2">
      <c r="A723" s="53" t="s">
        <v>1426</v>
      </c>
      <c r="B723" s="85" t="s">
        <v>1427</v>
      </c>
      <c r="C723" s="50" t="s">
        <v>1426</v>
      </c>
      <c r="D723" s="242">
        <v>5772.72</v>
      </c>
      <c r="E723" s="242">
        <v>12458.1</v>
      </c>
      <c r="F723" s="52">
        <f t="shared" si="188"/>
        <v>215.80987818567331</v>
      </c>
    </row>
    <row r="724" spans="1:6" ht="12.75" customHeight="1" x14ac:dyDescent="0.2">
      <c r="A724" s="53" t="s">
        <v>1428</v>
      </c>
      <c r="B724" s="85" t="s">
        <v>1429</v>
      </c>
      <c r="C724" s="50" t="s">
        <v>1428</v>
      </c>
      <c r="D724" s="242">
        <v>23133.599999999999</v>
      </c>
      <c r="E724" s="242">
        <v>23133.599999999999</v>
      </c>
      <c r="F724" s="52">
        <f t="shared" si="188"/>
        <v>100</v>
      </c>
    </row>
    <row r="725" spans="1:6" ht="12.75" customHeight="1" x14ac:dyDescent="0.2">
      <c r="A725" s="53">
        <v>32911</v>
      </c>
      <c r="B725" s="85" t="s">
        <v>1430</v>
      </c>
      <c r="C725" s="50" t="s">
        <v>1431</v>
      </c>
      <c r="D725" s="242">
        <v>11077.27</v>
      </c>
      <c r="E725" s="242">
        <v>5796.55</v>
      </c>
      <c r="F725" s="52">
        <f t="shared" ref="F725:F979" si="190">IF(D725&lt;&gt;0,IF(E725/D725&gt;=100,"&gt;&gt;100",E725/D725*100),"-")</f>
        <v>52.328326383666735</v>
      </c>
    </row>
    <row r="726" spans="1:6" ht="12.75" customHeight="1" x14ac:dyDescent="0.2">
      <c r="A726" s="53" t="s">
        <v>1432</v>
      </c>
      <c r="B726" s="85" t="s">
        <v>1433</v>
      </c>
      <c r="C726" s="50" t="s">
        <v>1432</v>
      </c>
      <c r="D726" s="242">
        <v>1243.9000000000001</v>
      </c>
      <c r="E726" s="242">
        <f>638.06</f>
        <v>638.05999999999995</v>
      </c>
      <c r="F726" s="52">
        <f t="shared" si="190"/>
        <v>51.295120186510154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4003.09</v>
      </c>
      <c r="E759" s="242">
        <v>1674.53</v>
      </c>
      <c r="F759" s="52">
        <f t="shared" si="190"/>
        <v>41.830935602247258</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14333.47</v>
      </c>
      <c r="E816" s="242">
        <v>569514.98</v>
      </c>
      <c r="F816" s="52">
        <f t="shared" si="190"/>
        <v>3973.3224404139405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29832.48</v>
      </c>
      <c r="E819" s="242">
        <v>29704.78</v>
      </c>
      <c r="F819" s="52">
        <f t="shared" si="190"/>
        <v>99.571943063399345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17386.650000000001</v>
      </c>
      <c r="E823" s="242">
        <v>46681.82</v>
      </c>
      <c r="F823" s="52">
        <f t="shared" si="190"/>
        <v>268.4923202572088</v>
      </c>
    </row>
    <row r="824" spans="1:6" ht="12.75" customHeight="1" x14ac:dyDescent="0.2">
      <c r="A824" s="53">
        <v>37221</v>
      </c>
      <c r="B824" s="85" t="s">
        <v>1628</v>
      </c>
      <c r="C824" s="50" t="s">
        <v>1629</v>
      </c>
      <c r="D824" s="242">
        <v>16536.25</v>
      </c>
      <c r="E824" s="242">
        <v>14439.71</v>
      </c>
      <c r="F824" s="52">
        <f t="shared" si="190"/>
        <v>87.321551137652122</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27808.49</v>
      </c>
      <c r="E826" s="242">
        <v>5418.59</v>
      </c>
      <c r="F826" s="52">
        <f t="shared" si="190"/>
        <v>19.485380184253081</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15394.61</v>
      </c>
      <c r="E829" s="242">
        <v>17500</v>
      </c>
      <c r="F829" s="52">
        <f t="shared" si="190"/>
        <v>113.67615028896476</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308600</v>
      </c>
      <c r="E953" s="242">
        <v>250000</v>
      </c>
      <c r="F953" s="52">
        <f t="shared" si="190"/>
        <v>81.011017498379772</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55371.92</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98" sqref="D9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1049382.8400000001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3891089.74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2837168.41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617776.56+25517.76+46736.48+207624.89+147721.9</f>
        <v>1045377.5900000001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476838.63+11152.41+5624.52+49057.98+220008.39</f>
        <v>762681.93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f>12683.68+412.67+231.21</f>
        <v>13327.56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1674.53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675341.28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249236.6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52477.37+37051.55</f>
        <v>89528.920000000013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f>1047956.05+5965.28</f>
        <v>1053921.33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4466539.42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3138384.1900000004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f>577596.08+25295.73+45882.79+189075.39+143158.98</f>
        <v>981008.97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662420.59+10456.53+5936.37+50972.97+206343.25</f>
        <v>936129.71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f>13921.92+449.54+268.98</f>
        <v>14640.44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1674.53</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859598.76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257426.33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53892.81+34012.64</f>
        <v>87905.45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f>1071963.96+6191.27</f>
        <v>1078155.23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250000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250000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473933.16000000015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274997.15000000002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234646.21000000002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129322.58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88777.44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40545.14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96489.57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44136.06</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52353.51</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8834.06</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8834.06</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40350.94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25354.66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14996.28</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198936.00999999998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f>73246.43+5147.29+7018.88+51265.39+62258.02</f>
        <v>198936.00999999998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38036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Berislav Vuković</cp:lastModifiedBy>
  <cp:lastPrinted>2023-12-21T13:12:35Z</cp:lastPrinted>
  <dcterms:created xsi:type="dcterms:W3CDTF">2022-04-01T05:14:30Z</dcterms:created>
  <dcterms:modified xsi:type="dcterms:W3CDTF">2024-07-17T08:33:37Z</dcterms:modified>
</cp:coreProperties>
</file>